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CREDIT" sheetId="1" r:id="rId1"/>
  </sheets>
  <definedNames>
    <definedName name="_1._Zegels_Minuut_Brevet" localSheetId="0">CREDIT!$B$16:$G$16</definedName>
    <definedName name="_1._Zegels_Minuut_Brevet">#REF!</definedName>
    <definedName name="_10._Tweede_getuigschrift" localSheetId="0">CREDIT!#REF!</definedName>
    <definedName name="_10._Tweede_getuigschrift">#REF!</definedName>
    <definedName name="_11._Kadaster_uittreksel" localSheetId="0">CREDIT!#REF!</definedName>
    <definedName name="_11._Kadaster_uittreksel">#REF!</definedName>
    <definedName name="_12._Getuigen" localSheetId="0">CREDIT!#REF!</definedName>
    <definedName name="_12._Getuigen">#REF!</definedName>
    <definedName name="_13._Allerlei_uitgaven" localSheetId="0">CREDIT!$B$27:$G$27</definedName>
    <definedName name="_13._Allerlei_uitgaven">#REF!</definedName>
    <definedName name="_14." localSheetId="0">CREDIT!$B$28:$G$28</definedName>
    <definedName name="_14.">#REF!</definedName>
    <definedName name="_15." localSheetId="0">CREDIT!$B$32:$G$32</definedName>
    <definedName name="_15.">#REF!</definedName>
    <definedName name="_2._Registratie_Minuut_Brevet" localSheetId="0">CREDIT!$B$17:$G$17</definedName>
    <definedName name="_2._Registratie_Minuut_Brevet">#REF!</definedName>
    <definedName name="_3._Registratie_aanhangsel" localSheetId="0">CREDIT!$B$18:$G$18</definedName>
    <definedName name="_3._Registratie_aanhangsel">#REF!</definedName>
    <definedName name="_4.Zegels_afschrift_grosse" localSheetId="0">CREDIT!$B$19:$G$19</definedName>
    <definedName name="_4.Zegels_afschrift_grosse">#REF!</definedName>
    <definedName name="_5._Hypotheek__inschr._overschr._doorh." localSheetId="0">CREDIT!$B$20:$G$20</definedName>
    <definedName name="_5._Hypotheek__inschr._overschr._doorh.">#REF!</definedName>
    <definedName name="_6._Loon_pandbewaarder" localSheetId="0">CREDIT!$B$21:$G$21</definedName>
    <definedName name="_6._Loon_pandbewaarder">#REF!</definedName>
    <definedName name="_7._Zegels__bord._aanh." localSheetId="0">CREDIT!$B$24:$G$24</definedName>
    <definedName name="_7._Zegels__bord._aanh.">#REF!</definedName>
    <definedName name="_8._Opzoekingen" localSheetId="0">CREDIT!$B$25:$G$25</definedName>
    <definedName name="_8._Opzoekingen">#REF!</definedName>
    <definedName name="_9._Hypothecair_getuigschrift" localSheetId="0">CREDIT!#REF!</definedName>
    <definedName name="_9._Hypothecair_getuigschrift">#REF!</definedName>
    <definedName name="Aard" localSheetId="0">CREDIT!$A$6:$C$6</definedName>
    <definedName name="Aard">#REF!</definedName>
    <definedName name="_xlnm.Print_Area" localSheetId="0">CREDIT!$A$1:$G$40</definedName>
    <definedName name="Datum" localSheetId="0">CREDIT!$B$8:$G$35</definedName>
    <definedName name="Datum">#REF!</definedName>
    <definedName name="gemeentelijke_info">#REF!</definedName>
    <definedName name="Kantoor_van_Notaris_J._SIMONART_te_Leuven" localSheetId="0">CREDIT!$E$8:$G$8</definedName>
    <definedName name="Kantoor_van_Notaris_J._SIMONART_te_Leuven">#REF!</definedName>
    <definedName name="KOSTENFICHE" localSheetId="0">CREDIT!$A$1:$G$35</definedName>
    <definedName name="KOSTENFICHE">#REF!</definedName>
    <definedName name="Last_Row">IF(Values_Entered,Header_Row+Number_of_Payments,Header_Row)</definedName>
    <definedName name="Naam" localSheetId="0">CREDIT!$A$7:$C$7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CREDIT!$F$8:$F$35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CREDIT!$G$16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CREDIT!$A$2:$G$35</definedName>
  </definedNames>
  <calcPr calcId="152511"/>
</workbook>
</file>

<file path=xl/calcChain.xml><?xml version="1.0" encoding="utf-8"?>
<calcChain xmlns="http://schemas.openxmlformats.org/spreadsheetml/2006/main">
  <c r="A60" i="1" l="1"/>
  <c r="C21" i="1" s="1"/>
  <c r="C8" i="1"/>
  <c r="D17" i="1" s="1"/>
  <c r="D25" i="1"/>
  <c r="D27" i="1"/>
  <c r="D28" i="1" s="1"/>
  <c r="D31" i="1"/>
  <c r="G71" i="1"/>
  <c r="C73" i="1"/>
  <c r="D73" i="1"/>
  <c r="F111" i="1"/>
  <c r="F112" i="1"/>
  <c r="E120" i="1" s="1"/>
  <c r="F113" i="1"/>
  <c r="F114" i="1"/>
  <c r="F115" i="1"/>
  <c r="F116" i="1"/>
  <c r="C117" i="1"/>
  <c r="F117" i="1"/>
  <c r="G37" i="1" l="1"/>
  <c r="G17" i="1"/>
  <c r="G16" i="1"/>
  <c r="G33" i="1" s="1"/>
  <c r="C20" i="1"/>
  <c r="D106" i="1" s="1"/>
  <c r="D22" i="1" s="1"/>
  <c r="A77" i="1" s="1"/>
  <c r="D33" i="1" s="1"/>
  <c r="G34" i="1" s="1"/>
  <c r="C110" i="1"/>
  <c r="E118" i="1" l="1"/>
  <c r="C118" i="1"/>
  <c r="G35" i="1"/>
  <c r="G39" i="1" s="1"/>
</calcChain>
</file>

<file path=xl/comments1.xml><?xml version="1.0" encoding="utf-8"?>
<comments xmlns="http://schemas.openxmlformats.org/spreadsheetml/2006/main">
  <authors>
    <author>licentie</author>
  </authors>
  <commentList>
    <comment ref="D18" authorId="0" shapeId="0">
      <text>
        <r>
          <rPr>
            <b/>
            <sz val="10"/>
            <color indexed="81"/>
            <rFont val="Tahoma"/>
            <family val="2"/>
          </rPr>
          <t>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<sst xmlns="http://schemas.openxmlformats.org/spreadsheetml/2006/main" count="47" uniqueCount="41">
  <si>
    <t>OUVERTURE DE CRÉDIT</t>
  </si>
  <si>
    <t>Dossier</t>
  </si>
  <si>
    <t>0</t>
  </si>
  <si>
    <t>Client</t>
  </si>
  <si>
    <t>Base enregistrement</t>
  </si>
  <si>
    <t>Principal</t>
  </si>
  <si>
    <t>Accessoires</t>
  </si>
  <si>
    <t>Base</t>
  </si>
  <si>
    <t>Base honoraire</t>
  </si>
  <si>
    <t>Quantième acte dans le dossier? 1 ou 2</t>
  </si>
  <si>
    <t>------------------------------------------------------------------------------------------------</t>
  </si>
  <si>
    <t>Honoraire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</si>
  <si>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</si>
  <si>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</si>
  <si>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</si>
  <si>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</si>
  <si>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</si>
  <si>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</si>
  <si>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</si>
  <si>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Frais divers</t>
  </si>
  <si>
    <t>Renseignements urbanistiques</t>
  </si>
  <si>
    <t>Total frais</t>
  </si>
  <si>
    <t>Total</t>
  </si>
  <si>
    <t>Ensemble</t>
  </si>
  <si>
    <t>TVA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</si>
  <si>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</si>
  <si>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</si>
  <si>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</si>
  <si>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</si>
  <si>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</si>
  <si>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</si>
  <si>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</si>
  <si>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</si>
  <si>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Basis</t>
  </si>
  <si>
    <t>Totaal Ereloon</t>
  </si>
  <si>
    <t>décompte client</t>
  </si>
  <si>
    <t>Livret</t>
  </si>
  <si>
    <t>Crédit tarif social?</t>
  </si>
  <si>
    <t>oui</t>
  </si>
  <si>
    <t>non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</si>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</sst>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</numFmts>
  <fonts count="14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indexed="21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1" fillId="0" borderId="0" applyFont="0" applyFill="0" applyBorder="0" applyAlignment="0" applyProtection="0"/>
    <xf numFmtId="177" fontId="9" fillId="0" borderId="0">
      <protection locked="0"/>
    </xf>
    <xf numFmtId="178" fontId="9" fillId="0" borderId="0">
      <protection locked="0"/>
    </xf>
    <xf numFmtId="179" fontId="10" fillId="0" borderId="0">
      <protection locked="0"/>
    </xf>
    <xf numFmtId="17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9" fillId="0" borderId="0">
      <protection locked="0"/>
    </xf>
    <xf numFmtId="0" fontId="11" fillId="0" borderId="0"/>
    <xf numFmtId="0" fontId="12" fillId="0" borderId="0"/>
    <xf numFmtId="0" fontId="1" fillId="0" borderId="0"/>
    <xf numFmtId="0" fontId="12" fillId="0" borderId="0"/>
    <xf numFmtId="179" fontId="9" fillId="0" borderId="1">
      <protection locked="0"/>
    </xf>
    <xf numFmtId="0" fontId="13" fillId="0" borderId="14" applyNumberFormat="0" applyFill="0" applyAlignment="0" applyProtection="0"/>
  </cellStyleXfs>
  <cellXfs count="77">
    <xf numFmtId="0" fontId="0" fillId="0" borderId="0" xfId="0"/>
    <xf numFmtId="0" fontId="2" fillId="2" borderId="2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2" fillId="2" borderId="0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3" fillId="2" borderId="0" xfId="13" applyFont="1" applyFill="1" applyBorder="1" applyAlignment="1" applyProtection="1">
      <alignment horizontal="lef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5" fontId="1" fillId="2" borderId="0" xfId="13" applyNumberFormat="1" applyFont="1" applyFill="1" applyBorder="1" applyAlignment="1" applyProtection="1">
      <protection hidden="1"/>
    </xf>
    <xf numFmtId="165" fontId="2" fillId="2" borderId="0" xfId="13" applyNumberFormat="1" applyFont="1" applyFill="1" applyBorder="1" applyAlignment="1" applyProtection="1">
      <protection hidden="1"/>
    </xf>
    <xf numFmtId="0" fontId="2" fillId="2" borderId="0" xfId="13" applyFont="1" applyFill="1"/>
    <xf numFmtId="0" fontId="5" fillId="3" borderId="3" xfId="13" applyFont="1" applyFill="1" applyBorder="1" applyAlignment="1" applyProtection="1">
      <alignment horizontal="left"/>
      <protection hidden="1"/>
    </xf>
    <xf numFmtId="0" fontId="5" fillId="3" borderId="4" xfId="13" applyFont="1" applyFill="1" applyBorder="1" applyAlignment="1" applyProtection="1">
      <alignment horizontal="right"/>
      <protection hidden="1"/>
    </xf>
    <xf numFmtId="0" fontId="5" fillId="3" borderId="5" xfId="13" applyFont="1" applyFill="1" applyBorder="1" applyAlignment="1" applyProtection="1">
      <alignment horizontal="right"/>
      <protection hidden="1"/>
    </xf>
    <xf numFmtId="0" fontId="1" fillId="2" borderId="6" xfId="13" applyFill="1" applyBorder="1" applyAlignment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7" xfId="13" applyFill="1" applyBorder="1" applyAlignment="1" applyProtection="1">
      <protection hidden="1"/>
    </xf>
    <xf numFmtId="0" fontId="1" fillId="2" borderId="8" xfId="13" applyFill="1" applyBorder="1" applyAlignment="1" applyProtection="1">
      <protection hidden="1"/>
    </xf>
    <xf numFmtId="0" fontId="1" fillId="2" borderId="9" xfId="13" applyFill="1" applyBorder="1" applyAlignment="1" applyProtection="1">
      <protection hidden="1"/>
    </xf>
    <xf numFmtId="0" fontId="1" fillId="2" borderId="10" xfId="13" applyFill="1" applyBorder="1" applyAlignment="1" applyProtection="1">
      <protection hidden="1"/>
    </xf>
    <xf numFmtId="168" fontId="1" fillId="2" borderId="0" xfId="13" applyNumberFormat="1" applyFill="1" applyProtection="1">
      <protection hidden="1"/>
    </xf>
    <xf numFmtId="167" fontId="1" fillId="2" borderId="0" xfId="13" applyNumberFormat="1" applyFill="1" applyProtection="1">
      <protection hidden="1"/>
    </xf>
    <xf numFmtId="165" fontId="1" fillId="2" borderId="0" xfId="13" applyNumberFormat="1" applyFill="1" applyProtection="1">
      <protection hidden="1"/>
    </xf>
    <xf numFmtId="0" fontId="6" fillId="4" borderId="11" xfId="13" applyFont="1" applyFill="1" applyBorder="1" applyAlignment="1" applyProtection="1">
      <alignment horizontal="left"/>
      <protection hidden="1"/>
    </xf>
    <xf numFmtId="169" fontId="7" fillId="4" borderId="11" xfId="13" applyNumberFormat="1" applyFont="1" applyFill="1" applyBorder="1" applyProtection="1">
      <protection hidden="1"/>
    </xf>
    <xf numFmtId="170" fontId="7" fillId="4" borderId="0" xfId="13" applyNumberFormat="1" applyFont="1" applyFill="1" applyProtection="1">
      <protection hidden="1"/>
    </xf>
    <xf numFmtId="0" fontId="7" fillId="4" borderId="0" xfId="13" applyFont="1" applyFill="1" applyProtection="1">
      <protection hidden="1"/>
    </xf>
    <xf numFmtId="168" fontId="7" fillId="4" borderId="11" xfId="13" applyNumberFormat="1" applyFont="1" applyFill="1" applyBorder="1" applyProtection="1">
      <protection hidden="1"/>
    </xf>
    <xf numFmtId="170" fontId="7" fillId="4" borderId="11" xfId="13" applyNumberFormat="1" applyFont="1" applyFill="1" applyBorder="1" applyProtection="1">
      <protection hidden="1"/>
    </xf>
    <xf numFmtId="171" fontId="7" fillId="4" borderId="11" xfId="13" applyNumberFormat="1" applyFont="1" applyFill="1" applyBorder="1" applyProtection="1">
      <protection hidden="1"/>
    </xf>
    <xf numFmtId="171" fontId="7" fillId="4" borderId="12" xfId="13" applyNumberFormat="1" applyFont="1" applyFill="1" applyBorder="1" applyProtection="1">
      <protection hidden="1"/>
    </xf>
    <xf numFmtId="172" fontId="7" fillId="4" borderId="11" xfId="13" applyNumberFormat="1" applyFont="1" applyFill="1" applyBorder="1" applyProtection="1">
      <protection hidden="1"/>
    </xf>
    <xf numFmtId="170" fontId="6" fillId="4" borderId="11" xfId="13" applyNumberFormat="1" applyFont="1" applyFill="1" applyBorder="1" applyAlignment="1" applyProtection="1">
      <alignment horizontal="center"/>
      <protection hidden="1"/>
    </xf>
    <xf numFmtId="170" fontId="6" fillId="4" borderId="0" xfId="13" applyNumberFormat="1" applyFont="1" applyFill="1" applyBorder="1" applyAlignment="1" applyProtection="1">
      <alignment horizontal="center"/>
      <protection hidden="1"/>
    </xf>
    <xf numFmtId="168" fontId="6" fillId="4" borderId="11" xfId="13" applyNumberFormat="1" applyFont="1" applyFill="1" applyBorder="1" applyProtection="1">
      <protection hidden="1"/>
    </xf>
    <xf numFmtId="0" fontId="1" fillId="2" borderId="0" xfId="13" applyFill="1" applyBorder="1"/>
    <xf numFmtId="0" fontId="1" fillId="2" borderId="0" xfId="13" applyFill="1" applyBorder="1" applyProtection="1">
      <protection hidden="1"/>
    </xf>
    <xf numFmtId="49" fontId="1" fillId="5" borderId="0" xfId="13" applyNumberFormat="1" applyFont="1" applyFill="1" applyBorder="1" applyAlignment="1" applyProtection="1">
      <alignment horizontal="left"/>
      <protection locked="0"/>
    </xf>
    <xf numFmtId="0" fontId="1" fillId="5" borderId="0" xfId="13" applyFill="1" applyBorder="1" applyAlignment="1" applyProtection="1">
      <alignment horizontal="left"/>
      <protection hidden="1"/>
    </xf>
    <xf numFmtId="0" fontId="1" fillId="6" borderId="0" xfId="13" applyFont="1" applyFill="1" applyBorder="1" applyAlignment="1" applyProtection="1">
      <alignment horizontal="left"/>
      <protection locked="0" hidden="1"/>
    </xf>
    <xf numFmtId="0" fontId="1" fillId="6" borderId="0" xfId="13" applyFill="1" applyBorder="1" applyAlignment="1" applyProtection="1">
      <alignment horizontal="left"/>
      <protection hidden="1"/>
    </xf>
    <xf numFmtId="0" fontId="1" fillId="5" borderId="0" xfId="13" applyFill="1" applyBorder="1" applyAlignment="1" applyProtection="1">
      <alignment horizontal="left"/>
      <protection locked="0" hidden="1"/>
    </xf>
    <xf numFmtId="0" fontId="4" fillId="2" borderId="0" xfId="9" applyFill="1" applyAlignment="1" applyProtection="1"/>
    <xf numFmtId="0" fontId="1" fillId="2" borderId="0" xfId="13" applyFont="1" applyFill="1" applyProtection="1">
      <protection hidden="1"/>
    </xf>
    <xf numFmtId="0" fontId="2" fillId="7" borderId="2" xfId="13" applyFont="1" applyFill="1" applyBorder="1" applyAlignment="1" applyProtection="1">
      <alignment horizontal="left"/>
      <protection hidden="1"/>
    </xf>
    <xf numFmtId="3" fontId="4" fillId="2" borderId="0" xfId="9" applyNumberFormat="1" applyFill="1" applyAlignment="1" applyProtection="1"/>
    <xf numFmtId="0" fontId="1" fillId="2" borderId="0" xfId="13" applyFill="1" applyProtection="1"/>
    <xf numFmtId="0" fontId="1" fillId="2" borderId="0" xfId="0" applyFont="1" applyFill="1" applyBorder="1" applyAlignment="1" applyProtection="1">
      <alignment horizontal="left"/>
      <protection hidden="1"/>
    </xf>
    <xf numFmtId="164" fontId="1" fillId="5" borderId="0" xfId="13" applyNumberFormat="1" applyFill="1" applyBorder="1" applyAlignment="1" applyProtection="1">
      <protection locked="0" hidden="1"/>
    </xf>
    <xf numFmtId="164" fontId="1" fillId="8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9" borderId="0" xfId="13" applyNumberFormat="1" applyFill="1" applyBorder="1" applyAlignment="1" applyProtection="1">
      <protection locked="0" hidden="1"/>
    </xf>
    <xf numFmtId="164" fontId="1" fillId="10" borderId="0" xfId="13" applyNumberFormat="1" applyFill="1" applyBorder="1" applyAlignment="1" applyProtection="1">
      <alignment horizontal="left"/>
      <protection hidden="1"/>
    </xf>
    <xf numFmtId="164" fontId="1" fillId="5" borderId="0" xfId="13" applyNumberFormat="1" applyFill="1" applyBorder="1" applyAlignment="1" applyProtection="1">
      <alignment horizontal="left"/>
      <protection hidden="1"/>
    </xf>
    <xf numFmtId="164" fontId="1" fillId="5" borderId="0" xfId="13" applyNumberFormat="1" applyFill="1" applyBorder="1" applyAlignment="1" applyProtection="1">
      <alignment horizontal="left"/>
      <protection locked="0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5" borderId="0" xfId="13" applyNumberFormat="1" applyFill="1" applyBorder="1" applyAlignment="1" applyProtection="1">
      <alignment horizontal="right"/>
      <protection hidden="1"/>
    </xf>
    <xf numFmtId="164" fontId="1" fillId="6" borderId="0" xfId="13" applyNumberFormat="1" applyFill="1" applyBorder="1" applyAlignment="1" applyProtection="1">
      <alignment horizontal="left"/>
      <protection hidden="1"/>
    </xf>
    <xf numFmtId="164" fontId="1" fillId="5" borderId="0" xfId="13" applyNumberFormat="1" applyFont="1" applyFill="1" applyBorder="1" applyAlignment="1" applyProtection="1">
      <alignment horizontal="left"/>
      <protection locked="0" hidden="1"/>
    </xf>
    <xf numFmtId="164" fontId="1" fillId="5" borderId="0" xfId="13" applyNumberFormat="1" applyFill="1" applyBorder="1" applyAlignment="1" applyProtection="1">
      <alignment horizontal="left"/>
      <protection locked="0" hidden="1"/>
    </xf>
    <xf numFmtId="164" fontId="1" fillId="7" borderId="0" xfId="13" applyNumberFormat="1" applyFont="1" applyFill="1" applyBorder="1" applyAlignment="1" applyProtection="1">
      <alignment horizontal="left"/>
      <protection hidden="1"/>
    </xf>
    <xf numFmtId="164" fontId="1" fillId="5" borderId="0" xfId="13" applyNumberFormat="1" applyFill="1" applyBorder="1" applyAlignment="1" applyProtection="1">
      <protection hidden="1"/>
    </xf>
    <xf numFmtId="164" fontId="1" fillId="6" borderId="0" xfId="13" applyNumberFormat="1" applyFill="1" applyBorder="1" applyAlignment="1" applyProtection="1">
      <protection hidden="1"/>
    </xf>
    <xf numFmtId="164" fontId="1" fillId="7" borderId="0" xfId="13" applyNumberFormat="1" applyFill="1" applyBorder="1" applyAlignment="1" applyProtection="1">
      <protection hidden="1"/>
    </xf>
    <xf numFmtId="164" fontId="1" fillId="11" borderId="0" xfId="13" applyNumberFormat="1" applyFill="1" applyBorder="1" applyAlignment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12" borderId="0" xfId="13" applyNumberFormat="1" applyFill="1"/>
    <xf numFmtId="164" fontId="2" fillId="13" borderId="13" xfId="13" applyNumberFormat="1" applyFont="1" applyFill="1" applyBorder="1"/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CREDITDEC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20"/>
  <sheetViews>
    <sheetView tabSelected="1" zoomScaleNormal="100" workbookViewId="0">
      <selection activeCell="B3" sqref="B3"/>
    </sheetView>
  </sheetViews>
  <sheetFormatPr defaultRowHeight="12.75" x14ac:dyDescent="0.2"/>
  <cols>
    <col min="1" max="1" width="45.28515625" style="4" customWidth="1"/>
    <col min="2" max="2" width="13.42578125" style="4" customWidth="1"/>
    <col min="3" max="3" width="17.7109375" style="4" bestFit="1" customWidth="1"/>
    <col min="4" max="4" width="21.28515625" style="4" bestFit="1" customWidth="1"/>
    <col min="5" max="5" width="13.28515625" style="4" bestFit="1" customWidth="1"/>
    <col min="6" max="6" width="12.28515625" style="4" bestFit="1" customWidth="1"/>
    <col min="7" max="7" width="18.5703125" style="4" customWidth="1"/>
    <col min="8" max="16384" width="9.140625" style="4"/>
  </cols>
  <sheetData>
    <row r="1" spans="1:7" ht="13.5" thickTop="1" x14ac:dyDescent="0.2">
      <c r="A1" s="52" t="s">
        <v>0</v>
      </c>
      <c r="B1" s="1"/>
      <c r="C1" s="1"/>
      <c r="D1" s="1"/>
      <c r="E1" s="2"/>
      <c r="F1" s="3"/>
      <c r="G1" s="3"/>
    </row>
    <row r="2" spans="1:7" x14ac:dyDescent="0.2">
      <c r="A2" s="5"/>
      <c r="B2" s="6"/>
      <c r="C2" s="5"/>
      <c r="D2" s="5"/>
      <c r="E2" s="7"/>
      <c r="F2" s="7"/>
      <c r="G2" s="8"/>
    </row>
    <row r="3" spans="1:7" x14ac:dyDescent="0.2">
      <c r="A3" s="9" t="s">
        <v>1</v>
      </c>
      <c r="B3" s="45" t="s">
        <v>2</v>
      </c>
      <c r="C3" s="46"/>
      <c r="D3" s="5"/>
      <c r="E3" s="7"/>
      <c r="F3" s="7"/>
      <c r="G3" s="8"/>
    </row>
    <row r="4" spans="1:7" x14ac:dyDescent="0.2">
      <c r="A4" s="9" t="s">
        <v>3</v>
      </c>
      <c r="B4" s="47"/>
      <c r="C4" s="48"/>
      <c r="D4" s="5"/>
      <c r="E4" s="7"/>
      <c r="F4" s="7"/>
      <c r="G4" s="8"/>
    </row>
    <row r="5" spans="1:7" x14ac:dyDescent="0.2">
      <c r="A5" s="9"/>
      <c r="B5" s="9"/>
      <c r="C5" s="10"/>
      <c r="D5" s="5"/>
      <c r="E5" s="7"/>
      <c r="F5" s="7"/>
      <c r="G5" s="8"/>
    </row>
    <row r="6" spans="1:7" x14ac:dyDescent="0.2">
      <c r="A6" s="11" t="s">
        <v>4</v>
      </c>
      <c r="B6" s="7" t="s">
        <v>5</v>
      </c>
      <c r="C6" s="56">
        <v>0</v>
      </c>
      <c r="E6" s="7"/>
      <c r="F6" s="7"/>
      <c r="G6" s="8"/>
    </row>
    <row r="7" spans="1:7" x14ac:dyDescent="0.2">
      <c r="A7" s="10"/>
      <c r="B7" s="7" t="s">
        <v>6</v>
      </c>
      <c r="C7" s="56">
        <v>0</v>
      </c>
      <c r="E7" s="7"/>
      <c r="F7" s="7"/>
      <c r="G7" s="8"/>
    </row>
    <row r="8" spans="1:7" x14ac:dyDescent="0.2">
      <c r="A8" s="10"/>
      <c r="B8" s="7" t="s">
        <v>7</v>
      </c>
      <c r="C8" s="57">
        <f>SUM(C6:C7)</f>
        <v>0</v>
      </c>
      <c r="E8" s="7"/>
      <c r="F8" s="7"/>
      <c r="G8" s="7"/>
    </row>
    <row r="9" spans="1:7" x14ac:dyDescent="0.2">
      <c r="A9" s="10"/>
      <c r="B9" s="7"/>
      <c r="C9" s="58"/>
    </row>
    <row r="10" spans="1:7" x14ac:dyDescent="0.2">
      <c r="A10" s="11" t="s">
        <v>8</v>
      </c>
      <c r="B10" s="7"/>
      <c r="C10" s="59">
        <v>0</v>
      </c>
    </row>
    <row r="11" spans="1:7" x14ac:dyDescent="0.2">
      <c r="A11" s="10"/>
      <c r="B11" s="10"/>
      <c r="C11" s="10"/>
    </row>
    <row r="12" spans="1:7" x14ac:dyDescent="0.2">
      <c r="A12" s="9" t="s">
        <v>9</v>
      </c>
      <c r="B12" s="49">
        <v>1</v>
      </c>
      <c r="C12" s="10"/>
    </row>
    <row r="13" spans="1:7" x14ac:dyDescent="0.2">
      <c r="A13" s="9" t="s">
        <v>37</v>
      </c>
      <c r="B13" s="49" t="s">
        <v>39</v>
      </c>
      <c r="C13" s="10"/>
    </row>
    <row r="14" spans="1:7" x14ac:dyDescent="0.2">
      <c r="A14" s="55" t="s">
        <v>40</v>
      </c>
      <c r="B14" s="49">
        <v>1</v>
      </c>
      <c r="C14" s="10"/>
    </row>
    <row r="15" spans="1:7" x14ac:dyDescent="0.2">
      <c r="A15" s="12" t="s">
        <v>10</v>
      </c>
      <c r="B15" s="5"/>
      <c r="C15" s="5"/>
      <c r="D15" s="5"/>
      <c r="E15" s="7"/>
      <c r="F15" s="7"/>
      <c r="G15" s="7"/>
    </row>
    <row r="16" spans="1:7" x14ac:dyDescent="0.2">
      <c r="A16" s="10"/>
      <c r="B16" s="10"/>
      <c r="C16" s="10"/>
      <c r="D16" s="13"/>
      <c r="E16" s="7"/>
      <c r="F16" s="7" t="s">
        <v>11</v>
      </c>
      <c r="G16" s="70">
        <f>IF(B13="oui",E120/2+4.239,E120)</f>
        <v>0</v>
      </c>
    </row>
    <row r="17" spans="1:8" x14ac:dyDescent="0.2">
      <c r="A17" s="9" t="s">
        <v>12</v>
      </c>
      <c r="B17" s="10"/>
      <c r="C17" s="10"/>
      <c r="D17" s="61">
        <f>C8/100</f>
        <v>0</v>
      </c>
      <c r="E17" s="7"/>
      <c r="F17" s="9" t="s">
        <v>13</v>
      </c>
      <c r="G17" s="71">
        <f>E120*21/100</f>
        <v>0</v>
      </c>
    </row>
    <row r="18" spans="1:8" x14ac:dyDescent="0.2">
      <c r="A18" s="9" t="s">
        <v>14</v>
      </c>
      <c r="B18" s="10"/>
      <c r="C18" s="10"/>
      <c r="D18" s="62">
        <v>0</v>
      </c>
      <c r="E18" s="7"/>
      <c r="F18" s="7"/>
      <c r="G18" s="58"/>
    </row>
    <row r="19" spans="1:8" x14ac:dyDescent="0.2">
      <c r="A19" s="10"/>
      <c r="B19" s="10"/>
      <c r="C19" s="10"/>
      <c r="D19" s="63"/>
      <c r="E19" s="7"/>
      <c r="F19" s="7"/>
      <c r="G19" s="58"/>
    </row>
    <row r="20" spans="1:8" x14ac:dyDescent="0.2">
      <c r="A20" s="9" t="s">
        <v>15</v>
      </c>
      <c r="B20" s="10"/>
      <c r="C20" s="60">
        <f>C8*0.3%</f>
        <v>0</v>
      </c>
      <c r="D20" s="64"/>
      <c r="E20" s="7"/>
      <c r="F20" s="7"/>
      <c r="G20" s="58"/>
    </row>
    <row r="21" spans="1:8" x14ac:dyDescent="0.2">
      <c r="A21" s="9" t="s">
        <v>16</v>
      </c>
      <c r="B21" s="10"/>
      <c r="C21" s="60">
        <f>A60*B14</f>
        <v>87.31</v>
      </c>
      <c r="D21" s="64"/>
      <c r="E21" s="7"/>
      <c r="F21" s="7"/>
      <c r="G21" s="58"/>
    </row>
    <row r="22" spans="1:8" x14ac:dyDescent="0.2">
      <c r="A22" s="9" t="s">
        <v>17</v>
      </c>
      <c r="B22" s="10"/>
      <c r="C22" s="10"/>
      <c r="D22" s="61">
        <f>IF((D106-C20-C21)&lt;22,D106+50,D106)</f>
        <v>150</v>
      </c>
      <c r="E22" s="7"/>
      <c r="F22" s="7"/>
      <c r="G22" s="58"/>
    </row>
    <row r="23" spans="1:8" x14ac:dyDescent="0.2">
      <c r="A23" s="9"/>
      <c r="B23" s="10"/>
      <c r="C23" s="10"/>
      <c r="D23" s="63"/>
      <c r="E23" s="7"/>
      <c r="F23" s="7"/>
      <c r="G23" s="58"/>
    </row>
    <row r="24" spans="1:8" x14ac:dyDescent="0.2">
      <c r="A24" s="9" t="s">
        <v>18</v>
      </c>
      <c r="B24" s="10"/>
      <c r="C24" s="10"/>
      <c r="D24" s="65">
        <v>50</v>
      </c>
      <c r="E24" s="7"/>
      <c r="F24" s="7"/>
      <c r="G24" s="58"/>
    </row>
    <row r="25" spans="1:8" x14ac:dyDescent="0.2">
      <c r="A25" s="10"/>
      <c r="B25" s="10"/>
      <c r="C25" s="9" t="s">
        <v>13</v>
      </c>
      <c r="D25" s="66">
        <f>D24*21%</f>
        <v>10.5</v>
      </c>
      <c r="E25" s="7"/>
      <c r="F25" s="7"/>
      <c r="G25" s="58"/>
    </row>
    <row r="26" spans="1:8" x14ac:dyDescent="0.2">
      <c r="A26" s="10"/>
      <c r="B26" s="10"/>
      <c r="C26" s="9"/>
      <c r="D26" s="63"/>
      <c r="E26" s="7"/>
      <c r="F26" s="7"/>
      <c r="G26" s="58"/>
    </row>
    <row r="27" spans="1:8" x14ac:dyDescent="0.2">
      <c r="A27" s="9" t="s">
        <v>19</v>
      </c>
      <c r="B27" s="10"/>
      <c r="C27" s="10"/>
      <c r="D27" s="67">
        <f>IF(B12=1,720,660)</f>
        <v>720</v>
      </c>
      <c r="E27" s="7"/>
      <c r="F27" s="7"/>
      <c r="G27" s="58"/>
    </row>
    <row r="28" spans="1:8" x14ac:dyDescent="0.2">
      <c r="A28" s="10"/>
      <c r="B28" s="10"/>
      <c r="C28" s="9" t="s">
        <v>13</v>
      </c>
      <c r="D28" s="66">
        <f>D27*21%</f>
        <v>151.19999999999999</v>
      </c>
      <c r="E28" s="7"/>
      <c r="F28" s="7"/>
      <c r="G28" s="58"/>
    </row>
    <row r="29" spans="1:8" x14ac:dyDescent="0.2">
      <c r="A29" s="10"/>
      <c r="B29" s="10"/>
      <c r="C29" s="9"/>
      <c r="D29" s="63"/>
      <c r="E29" s="7"/>
      <c r="F29" s="7"/>
      <c r="G29" s="58"/>
    </row>
    <row r="30" spans="1:8" x14ac:dyDescent="0.2">
      <c r="A30" s="9" t="s">
        <v>20</v>
      </c>
      <c r="B30" s="10"/>
      <c r="C30" s="9"/>
      <c r="D30" s="68">
        <v>0</v>
      </c>
      <c r="E30" s="7"/>
      <c r="F30" s="7"/>
      <c r="G30" s="58"/>
    </row>
    <row r="31" spans="1:8" x14ac:dyDescent="0.2">
      <c r="A31" s="9"/>
      <c r="B31" s="10"/>
      <c r="C31" s="9" t="s">
        <v>13</v>
      </c>
      <c r="D31" s="66">
        <f>D30*21%</f>
        <v>0</v>
      </c>
      <c r="E31" s="7"/>
      <c r="F31" s="7"/>
      <c r="G31" s="58"/>
    </row>
    <row r="32" spans="1:8" x14ac:dyDescent="0.2">
      <c r="A32" s="10"/>
      <c r="B32" s="10"/>
      <c r="C32" s="10"/>
      <c r="D32" s="63"/>
      <c r="E32" s="7"/>
      <c r="F32" s="7"/>
      <c r="G32" s="58"/>
      <c r="H32" s="43"/>
    </row>
    <row r="33" spans="1:8" x14ac:dyDescent="0.2">
      <c r="A33" s="10"/>
      <c r="B33" s="10"/>
      <c r="C33" s="10" t="s">
        <v>21</v>
      </c>
      <c r="D33" s="69">
        <f>A77</f>
        <v>920</v>
      </c>
      <c r="E33" s="7"/>
      <c r="F33" s="7" t="s">
        <v>22</v>
      </c>
      <c r="G33" s="72">
        <f>G16</f>
        <v>0</v>
      </c>
      <c r="H33" s="43"/>
    </row>
    <row r="34" spans="1:8" x14ac:dyDescent="0.2">
      <c r="A34" s="10"/>
      <c r="B34" s="10"/>
      <c r="C34" s="10"/>
      <c r="D34" s="10"/>
      <c r="E34" s="7"/>
      <c r="F34" s="7" t="s">
        <v>21</v>
      </c>
      <c r="G34" s="72">
        <f>D33</f>
        <v>920</v>
      </c>
      <c r="H34" s="43"/>
    </row>
    <row r="35" spans="1:8" x14ac:dyDescent="0.2">
      <c r="A35" s="10"/>
      <c r="B35" s="10"/>
      <c r="C35" s="10"/>
      <c r="D35" s="10"/>
      <c r="E35" s="7"/>
      <c r="F35" s="7" t="s">
        <v>23</v>
      </c>
      <c r="G35" s="73">
        <f>SUM(G33+D33)</f>
        <v>920</v>
      </c>
      <c r="H35" s="43"/>
    </row>
    <row r="36" spans="1:8" x14ac:dyDescent="0.2">
      <c r="A36" s="44"/>
      <c r="B36" s="44"/>
      <c r="C36" s="44"/>
      <c r="D36" s="44"/>
      <c r="E36" s="44"/>
      <c r="F36" s="44"/>
      <c r="G36" s="74"/>
      <c r="H36" s="43"/>
    </row>
    <row r="37" spans="1:8" x14ac:dyDescent="0.2">
      <c r="F37" s="16" t="s">
        <v>24</v>
      </c>
      <c r="G37" s="75">
        <f>SUM(D25,D28,D31,G17)</f>
        <v>161.69999999999999</v>
      </c>
    </row>
    <row r="38" spans="1:8" ht="13.5" thickBot="1" x14ac:dyDescent="0.25">
      <c r="G38" s="64"/>
    </row>
    <row r="39" spans="1:8" ht="14.25" thickTop="1" thickBot="1" x14ac:dyDescent="0.25">
      <c r="F39" s="17" t="s">
        <v>22</v>
      </c>
      <c r="G39" s="76">
        <f>SUM(G35:G37)</f>
        <v>1081.7</v>
      </c>
    </row>
    <row r="40" spans="1:8" ht="13.5" thickTop="1" x14ac:dyDescent="0.2">
      <c r="A40" s="18"/>
    </row>
    <row r="43" spans="1:8" x14ac:dyDescent="0.2">
      <c r="D43" s="53" t="s">
        <v>35</v>
      </c>
    </row>
    <row r="44" spans="1:8" x14ac:dyDescent="0.2">
      <c r="D44" s="54"/>
    </row>
    <row r="45" spans="1:8" x14ac:dyDescent="0.2">
      <c r="D45" s="50" t="s">
        <v>36</v>
      </c>
    </row>
    <row r="60" spans="1:11" x14ac:dyDescent="0.2">
      <c r="A60" s="44">
        <f>(A67+ROUNDDOWN((C6+C7-1)/C68,0)*A68)+20</f>
        <v>87.31</v>
      </c>
    </row>
    <row r="63" spans="1:11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ht="13.5" thickBo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">
      <c r="A66" s="19" t="s">
        <v>25</v>
      </c>
      <c r="B66" s="20"/>
      <c r="C66" s="20"/>
      <c r="D66" s="21"/>
      <c r="E66" s="15"/>
      <c r="F66" s="15" t="s">
        <v>26</v>
      </c>
      <c r="G66" s="15"/>
      <c r="H66" s="15"/>
      <c r="I66" s="15"/>
      <c r="J66" s="15"/>
      <c r="K66" s="15"/>
    </row>
    <row r="67" spans="1:11" x14ac:dyDescent="0.2">
      <c r="A67" s="22">
        <v>67.31</v>
      </c>
      <c r="B67" s="23" t="s">
        <v>27</v>
      </c>
      <c r="C67" s="23">
        <v>25000</v>
      </c>
      <c r="D67" s="24"/>
      <c r="E67" s="15"/>
      <c r="F67" s="15"/>
      <c r="G67" s="15"/>
      <c r="H67" s="15"/>
      <c r="I67" s="15"/>
      <c r="J67" s="15"/>
      <c r="K67" s="15"/>
    </row>
    <row r="68" spans="1:11" ht="13.5" thickBot="1" x14ac:dyDescent="0.25">
      <c r="A68" s="25">
        <v>23.56</v>
      </c>
      <c r="B68" s="26" t="s">
        <v>28</v>
      </c>
      <c r="C68" s="26">
        <v>25000</v>
      </c>
      <c r="D68" s="27" t="s">
        <v>29</v>
      </c>
      <c r="E68" s="15"/>
      <c r="F68" s="15"/>
      <c r="G68" s="51" t="s">
        <v>38</v>
      </c>
      <c r="H68" s="15"/>
      <c r="I68" s="15"/>
      <c r="J68" s="15"/>
      <c r="K68" s="15"/>
    </row>
    <row r="69" spans="1:11" x14ac:dyDescent="0.2">
      <c r="A69" s="15"/>
      <c r="B69" s="15"/>
      <c r="C69" s="15"/>
      <c r="D69" s="15"/>
      <c r="E69" s="15"/>
      <c r="F69" s="15"/>
      <c r="G69" s="51" t="s">
        <v>39</v>
      </c>
      <c r="H69" s="15"/>
      <c r="I69" s="15"/>
      <c r="J69" s="15"/>
      <c r="K69" s="15"/>
    </row>
    <row r="70" spans="1:11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</row>
    <row r="71" spans="1:11" x14ac:dyDescent="0.2">
      <c r="A71" s="15"/>
      <c r="B71" s="15"/>
      <c r="C71" s="15"/>
      <c r="D71" s="15"/>
      <c r="E71" s="15"/>
      <c r="F71" s="15"/>
      <c r="G71" s="28">
        <f>SUM(D27,D30)</f>
        <v>720</v>
      </c>
      <c r="H71" s="15"/>
      <c r="I71" s="15"/>
      <c r="J71" s="15"/>
      <c r="K71" s="15"/>
    </row>
    <row r="72" spans="1:11" x14ac:dyDescent="0.2">
      <c r="A72" s="15" t="s">
        <v>30</v>
      </c>
      <c r="B72" s="15"/>
      <c r="C72" s="15" t="s">
        <v>31</v>
      </c>
      <c r="D72" s="15" t="s">
        <v>32</v>
      </c>
      <c r="E72" s="15"/>
      <c r="F72" s="15"/>
      <c r="G72" s="15"/>
      <c r="H72" s="15"/>
      <c r="I72" s="15"/>
      <c r="J72" s="15"/>
      <c r="K72" s="15"/>
    </row>
    <row r="73" spans="1:11" x14ac:dyDescent="0.2">
      <c r="A73" s="15"/>
      <c r="B73" s="15"/>
      <c r="C73" s="29">
        <f>D18</f>
        <v>0</v>
      </c>
      <c r="D73" s="15">
        <f>IF(D18=0,575,550)</f>
        <v>575</v>
      </c>
      <c r="E73" s="15"/>
      <c r="F73" s="15"/>
      <c r="G73" s="15"/>
      <c r="H73" s="15"/>
      <c r="I73" s="15"/>
      <c r="J73" s="15"/>
      <c r="K73" s="15"/>
    </row>
    <row r="74" spans="1:11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">
      <c r="A77" s="30">
        <f>D17+D18+D22+D24+D27+D30</f>
        <v>920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spans="1:11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 spans="1:11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 spans="1:11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 spans="1:1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 spans="1:11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 spans="1:1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x14ac:dyDescent="0.2">
      <c r="A106" s="15"/>
      <c r="B106" s="15"/>
      <c r="C106" s="15"/>
      <c r="D106" s="14">
        <f>ROUNDUP(C20+C21,-2)</f>
        <v>100</v>
      </c>
      <c r="E106" s="15"/>
      <c r="F106" s="15"/>
      <c r="G106" s="15"/>
      <c r="H106" s="15"/>
      <c r="I106" s="15"/>
      <c r="J106" s="15"/>
      <c r="K106" s="15"/>
    </row>
    <row r="107" spans="1:11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 ht="15" x14ac:dyDescent="0.25">
      <c r="A110" s="31" t="s">
        <v>33</v>
      </c>
      <c r="B110" s="31"/>
      <c r="C110" s="32">
        <f>C8</f>
        <v>0</v>
      </c>
      <c r="D110" s="33"/>
      <c r="E110" s="34"/>
      <c r="F110" s="15"/>
      <c r="G110" s="15"/>
      <c r="H110" s="15"/>
      <c r="I110" s="15"/>
      <c r="J110" s="15"/>
      <c r="K110" s="15"/>
    </row>
    <row r="111" spans="1:11" ht="15" x14ac:dyDescent="0.25">
      <c r="A111" s="35">
        <v>0</v>
      </c>
      <c r="B111" s="36"/>
      <c r="C111" s="35">
        <v>7500</v>
      </c>
      <c r="D111" s="37">
        <v>1.7100000000000001E-2</v>
      </c>
      <c r="E111" s="38"/>
      <c r="F111" s="35">
        <f>IF($C$10&lt;C111,$C$10*D111,C111*D111)</f>
        <v>0</v>
      </c>
      <c r="G111" s="15"/>
      <c r="H111" s="15"/>
      <c r="I111" s="15"/>
      <c r="J111" s="15"/>
      <c r="K111" s="15"/>
    </row>
    <row r="112" spans="1:11" ht="15" x14ac:dyDescent="0.25">
      <c r="A112" s="35">
        <v>7500</v>
      </c>
      <c r="B112" s="36"/>
      <c r="C112" s="35">
        <v>17500</v>
      </c>
      <c r="D112" s="37">
        <v>1.3679999999999999E-2</v>
      </c>
      <c r="E112" s="38"/>
      <c r="F112" s="36" t="str">
        <f t="shared" ref="F112:F117" si="0">IF($C$10&lt;=A112," ",IF($C$10&lt;C112,($C$10-C111)*D112,(C112-A112)*D112))</f>
        <v xml:space="preserve"> </v>
      </c>
      <c r="G112" s="15"/>
      <c r="H112" s="15"/>
      <c r="I112" s="15"/>
      <c r="J112" s="15"/>
      <c r="K112" s="15"/>
    </row>
    <row r="113" spans="1:11" ht="15" x14ac:dyDescent="0.25">
      <c r="A113" s="35">
        <v>17500</v>
      </c>
      <c r="B113" s="36"/>
      <c r="C113" s="35">
        <v>30000</v>
      </c>
      <c r="D113" s="37">
        <v>9.1199999999999996E-3</v>
      </c>
      <c r="E113" s="38"/>
      <c r="F113" s="36" t="str">
        <f t="shared" si="0"/>
        <v xml:space="preserve"> </v>
      </c>
      <c r="G113" s="15"/>
      <c r="H113" s="15"/>
      <c r="I113" s="15"/>
      <c r="J113" s="15"/>
      <c r="K113" s="15"/>
    </row>
    <row r="114" spans="1:11" ht="15" x14ac:dyDescent="0.25">
      <c r="A114" s="35">
        <v>30000</v>
      </c>
      <c r="B114" s="36"/>
      <c r="C114" s="35">
        <v>45495</v>
      </c>
      <c r="D114" s="37">
        <v>6.8399999999999997E-3</v>
      </c>
      <c r="E114" s="38"/>
      <c r="F114" s="36" t="str">
        <f t="shared" si="0"/>
        <v xml:space="preserve"> </v>
      </c>
      <c r="G114" s="15"/>
      <c r="H114" s="15"/>
      <c r="I114" s="15"/>
      <c r="J114" s="15"/>
      <c r="K114" s="15"/>
    </row>
    <row r="115" spans="1:11" ht="15" x14ac:dyDescent="0.25">
      <c r="A115" s="35">
        <v>45495</v>
      </c>
      <c r="B115" s="36"/>
      <c r="C115" s="35">
        <v>64095</v>
      </c>
      <c r="D115" s="37">
        <v>4.5599999999999998E-3</v>
      </c>
      <c r="E115" s="38"/>
      <c r="F115" s="36" t="str">
        <f t="shared" si="0"/>
        <v xml:space="preserve"> </v>
      </c>
      <c r="G115" s="15"/>
      <c r="H115" s="15"/>
      <c r="I115" s="15"/>
      <c r="J115" s="15"/>
      <c r="K115" s="15"/>
    </row>
    <row r="116" spans="1:11" ht="15" x14ac:dyDescent="0.25">
      <c r="A116" s="35">
        <v>64095</v>
      </c>
      <c r="B116" s="36"/>
      <c r="C116" s="35">
        <v>250095</v>
      </c>
      <c r="D116" s="37">
        <v>2.2799999999999999E-3</v>
      </c>
      <c r="E116" s="38"/>
      <c r="F116" s="36" t="str">
        <f t="shared" si="0"/>
        <v xml:space="preserve"> </v>
      </c>
      <c r="G116" s="15"/>
      <c r="H116" s="15"/>
      <c r="I116" s="15"/>
      <c r="J116" s="15"/>
      <c r="K116" s="15"/>
    </row>
    <row r="117" spans="1:11" ht="15" x14ac:dyDescent="0.25">
      <c r="A117" s="35">
        <v>250095</v>
      </c>
      <c r="B117" s="36"/>
      <c r="C117" s="35">
        <f>$C$10</f>
        <v>0</v>
      </c>
      <c r="D117" s="39">
        <v>4.5600000000000003E-4</v>
      </c>
      <c r="E117" s="38"/>
      <c r="F117" s="36" t="str">
        <f t="shared" si="0"/>
        <v xml:space="preserve"> </v>
      </c>
      <c r="G117" s="15"/>
      <c r="H117" s="15"/>
      <c r="I117" s="15"/>
      <c r="J117" s="15"/>
      <c r="K117" s="15"/>
    </row>
    <row r="118" spans="1:11" ht="15" x14ac:dyDescent="0.25">
      <c r="A118" s="32">
        <v>10075000</v>
      </c>
      <c r="B118" s="32"/>
      <c r="C118" s="32">
        <f>$C$110</f>
        <v>0</v>
      </c>
      <c r="D118" s="39">
        <v>4.5600000000000003E-4</v>
      </c>
      <c r="E118" s="32" t="str">
        <f>IF($C$110&lt;=A118," E90",IF($C$110&lt;C118,($C$110-C117)*D118,(C118-A118)*D118))</f>
        <v xml:space="preserve"> E90</v>
      </c>
      <c r="F118" s="15"/>
      <c r="G118" s="15"/>
      <c r="H118" s="15"/>
      <c r="I118" s="15"/>
      <c r="J118" s="15"/>
      <c r="K118" s="15"/>
    </row>
    <row r="119" spans="1:11" ht="15" x14ac:dyDescent="0.25">
      <c r="A119" s="34"/>
      <c r="B119" s="34"/>
      <c r="C119" s="34"/>
      <c r="D119" s="34"/>
      <c r="E119" s="34"/>
      <c r="F119" s="15"/>
      <c r="G119" s="15"/>
      <c r="H119" s="15"/>
      <c r="I119" s="15"/>
      <c r="J119" s="15"/>
      <c r="K119" s="15"/>
    </row>
    <row r="120" spans="1:11" ht="15" x14ac:dyDescent="0.25">
      <c r="A120" s="40" t="s">
        <v>34</v>
      </c>
      <c r="B120" s="41"/>
      <c r="C120" s="34"/>
      <c r="D120" s="34"/>
      <c r="E120" s="42">
        <f>SUM(F111:F118)</f>
        <v>0</v>
      </c>
      <c r="F120" s="15"/>
      <c r="G120" s="15"/>
      <c r="H120" s="15"/>
      <c r="I120" s="15"/>
      <c r="J120" s="15"/>
      <c r="K120" s="15"/>
    </row>
  </sheetData>
  <sheetProtection algorithmName="SHA-512" hashValue="IrHF42ymJA7Ejd6pcBtztooXtZLIM+DcvDueySLeBsWzZosjy9xjKJ5DE4GUNHz+N7goZh37PhVrYI3NOmDE5Q==" saltValue="NhTdnPgagHoq9Rj/Qm+z3Q==" spinCount="100000" sheet="1" objects="1" scenarios="1"/>
  <phoneticPr fontId="0" type="noConversion"/>
  <dataValidations count="1">
    <dataValidation type="list" allowBlank="1" showInputMessage="1" showErrorMessage="1" sqref="B13">
      <formula1>$G$68:$G$69</formula1>
    </dataValidation>
  </dataValidations>
  <hyperlinks>
    <hyperlink ref="D43" r:id="rId1"/>
    <hyperlink ref="D45" r:id="rId2"/>
  </hyperlinks>
  <pageMargins left="0.75" right="0.75" top="1" bottom="1" header="0.5" footer="0.5"/>
  <pageSetup paperSize="9" scale="95" orientation="landscape" horizontalDpi="300" verticalDpi="300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18</vt:i4>
      </vt:variant>
    </vt:vector>
  </HeadingPairs>
  <TitlesOfParts>
    <vt:vector size="19" baseType="lpstr">
      <vt:lpstr>CREDIT</vt:lpstr>
      <vt:lpstr>CREDIT!_1._Zegels_Minuut_Brevet</vt:lpstr>
      <vt:lpstr>CREDIT!_13._Allerlei_uitgaven</vt:lpstr>
      <vt:lpstr>CREDIT!_14.</vt:lpstr>
      <vt:lpstr>CREDIT!_15.</vt:lpstr>
      <vt:lpstr>CREDIT!_2._Registratie_Minuut_Brevet</vt:lpstr>
      <vt:lpstr>CREDIT!_3._Registratie_aanhangsel</vt:lpstr>
      <vt:lpstr>CREDIT!_4.Zegels_afschrift_grosse</vt:lpstr>
      <vt:lpstr>CREDIT!_5._Hypotheek__inschr._overschr._doorh.</vt:lpstr>
      <vt:lpstr>CREDIT!_6._Loon_pandbewaarder</vt:lpstr>
      <vt:lpstr>CREDIT!_7._Zegels__bord._aanh.</vt:lpstr>
      <vt:lpstr>CREDIT!_8._Opzoekingen</vt:lpstr>
      <vt:lpstr>CREDIT!Aard</vt:lpstr>
      <vt:lpstr>CREDIT!Afdrukbereik</vt:lpstr>
      <vt:lpstr>CREDIT!Datum</vt:lpstr>
      <vt:lpstr>CREDIT!Kantoor_van_Notaris_J._SIMONART_te_Leuven</vt:lpstr>
      <vt:lpstr>CREDIT!KOSTENFICHE</vt:lpstr>
      <vt:lpstr>CREDIT!Naam</vt:lpstr>
      <vt:lpstr>CREDIT!Rep.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2012-08-13T15:44:36Z</dcterms:created>
  <dcterms:modified xsi:type="dcterms:W3CDTF">2014-11-15T21:16:18Z</dcterms:modified>
</cp:coreProperties>
</file>