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PRET" sheetId="1" r:id="rId1"/>
  </sheets>
  <definedNames>
    <definedName name="_1._Zegels_Minuut_Brevet" localSheetId="0">PRET!$B$17:$G$17</definedName>
    <definedName name="_1._Zegels_Minuut_Brevet">#REF!</definedName>
    <definedName name="_10._Tweede_getuigschrift" localSheetId="0">PRET!#REF!</definedName>
    <definedName name="_10._Tweede_getuigschrift">#REF!</definedName>
    <definedName name="_11._Kadaster_uittreksel" localSheetId="0">PRET!#REF!</definedName>
    <definedName name="_11._Kadaster_uittreksel">#REF!</definedName>
    <definedName name="_12._Getuigen" localSheetId="0">PRET!#REF!</definedName>
    <definedName name="_12._Getuigen">#REF!</definedName>
    <definedName name="_13._Allerlei_uitgaven" localSheetId="0">PRET!$B$28:$G$28</definedName>
    <definedName name="_13._Allerlei_uitgaven">#REF!</definedName>
    <definedName name="_14." localSheetId="0">PRET!$B$29:$G$29</definedName>
    <definedName name="_14.">#REF!</definedName>
    <definedName name="_15." localSheetId="0">PRET!$B$33:$G$33</definedName>
    <definedName name="_15.">#REF!</definedName>
    <definedName name="_2._Registratie_Minuut_Brevet" localSheetId="0">PRET!$B$18:$G$18</definedName>
    <definedName name="_2._Registratie_Minuut_Brevet">#REF!</definedName>
    <definedName name="_3._Registratie_aanhangsel" localSheetId="0">PRET!$B$19:$G$19</definedName>
    <definedName name="_3._Registratie_aanhangsel">#REF!</definedName>
    <definedName name="_4.Zegels_afschrift_grosse" localSheetId="0">PRET!$B$20:$G$20</definedName>
    <definedName name="_4.Zegels_afschrift_grosse">#REF!</definedName>
    <definedName name="_5._Hypotheek__inschr._overschr._doorh." localSheetId="0">PRET!$B$21:$G$21</definedName>
    <definedName name="_5._Hypotheek__inschr._overschr._doorh.">#REF!</definedName>
    <definedName name="_6._Loon_pandbewaarder" localSheetId="0">PRET!$B$22:$G$22</definedName>
    <definedName name="_6._Loon_pandbewaarder">#REF!</definedName>
    <definedName name="_7._Zegels__bord._aanh." localSheetId="0">PRET!$B$25:$G$25</definedName>
    <definedName name="_7._Zegels__bord._aanh.">#REF!</definedName>
    <definedName name="_8._Opzoekingen" localSheetId="0">PRET!$B$26:$G$26</definedName>
    <definedName name="_8._Opzoekingen">#REF!</definedName>
    <definedName name="_9._Hypothecair_getuigschrift" localSheetId="0">PRET!#REF!</definedName>
    <definedName name="_9._Hypothecair_getuigschrift">#REF!</definedName>
    <definedName name="Aard" localSheetId="0">PRET!#REF!</definedName>
    <definedName name="Aard">#REF!</definedName>
    <definedName name="_xlnm.Print_Area" localSheetId="0">PRET!$A$1:$G$43</definedName>
    <definedName name="Datum" localSheetId="0">PRET!$B$12:$G$36</definedName>
    <definedName name="Datum">#REF!</definedName>
    <definedName name="gemeentelijke_info">#REF!</definedName>
    <definedName name="Kantoor_van_Notaris_J._SIMONART_te_Leuven" localSheetId="0">PRET!#REF!</definedName>
    <definedName name="Kantoor_van_Notaris_J._SIMONART_te_Leuven">#REF!</definedName>
    <definedName name="KOSTENFICHE" localSheetId="0">PRET!$A$1:$G$36</definedName>
    <definedName name="KOSTENFICHE">#REF!</definedName>
    <definedName name="Last_Row">IF(Values_Entered,Header_Row+Number_of_Payments,Header_Row)</definedName>
    <definedName name="Naam" localSheetId="0">PRET!#REF!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PRET!$F$12:$F$36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PRET!$G$17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PRET!$A$3:$G$36</definedName>
  </definedNames>
  <calcPr calcId="152511"/>
</workbook>
</file>

<file path=xl/calcChain.xml><?xml version="1.0" encoding="utf-8"?>
<calcChain xmlns="http://schemas.openxmlformats.org/spreadsheetml/2006/main">
  <c r="C9" i="1" l="1"/>
  <c r="D18" i="1" s="1"/>
  <c r="D26" i="1"/>
  <c r="D28" i="1"/>
  <c r="D29" i="1" s="1"/>
  <c r="D32" i="1"/>
  <c r="A60" i="1"/>
  <c r="C22" i="1" s="1"/>
  <c r="G75" i="1"/>
  <c r="C77" i="1"/>
  <c r="D77" i="1"/>
  <c r="C114" i="1"/>
  <c r="F115" i="1"/>
  <c r="F116" i="1"/>
  <c r="E124" i="1" s="1"/>
  <c r="G17" i="1" s="1"/>
  <c r="F117" i="1"/>
  <c r="F118" i="1"/>
  <c r="F119" i="1"/>
  <c r="F120" i="1"/>
  <c r="C121" i="1"/>
  <c r="F121" i="1"/>
  <c r="C122" i="1"/>
  <c r="E122" i="1"/>
  <c r="G18" i="1" l="1"/>
  <c r="G38" i="1" s="1"/>
  <c r="G34" i="1"/>
  <c r="C21" i="1"/>
  <c r="D110" i="1" s="1"/>
  <c r="D23" i="1" s="1"/>
  <c r="A81" i="1" s="1"/>
  <c r="D34" i="1" s="1"/>
  <c r="G35" i="1" s="1"/>
  <c r="G36" i="1" l="1"/>
  <c r="G40" i="1" s="1"/>
</calcChain>
</file>

<file path=xl/comments1.xml><?xml version="1.0" encoding="utf-8"?>
<comments xmlns="http://schemas.openxmlformats.org/spreadsheetml/2006/main">
  <authors>
    <author>licentie</author>
  </authors>
  <commentList>
    <comment ref="D19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<sst xmlns="http://schemas.openxmlformats.org/spreadsheetml/2006/main" count="43" uniqueCount="38">
  <si>
    <t>Dossier</t>
  </si>
  <si>
    <t>Basis</t>
  </si>
  <si>
    <t>------------------------------------------------------------------------------------------------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</si>
  <si>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</si>
  <si>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</si>
  <si>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</si>
  <si>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</si>
  <si>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</si>
  <si>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</si>
  <si>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Bedrag</t>
  </si>
  <si>
    <t>Diverse kosten</t>
  </si>
  <si>
    <t>Totaal Ereloon</t>
  </si>
  <si>
    <t>PRÊT HYPOTHÉCAIRE</t>
  </si>
  <si>
    <t>Client</t>
  </si>
  <si>
    <t>Base enregistrement</t>
  </si>
  <si>
    <t>Base honoraire</t>
  </si>
  <si>
    <t>Quantième acte dans le dossier? 1 ou 2</t>
  </si>
  <si>
    <t>Prêt tarif social? Oui=1; non = 0</t>
  </si>
  <si>
    <t>Droits d'enregistrement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</si>
  <si>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</si>
  <si>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</si>
  <si>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</si>
  <si>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</si>
  <si>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</si>
  <si>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Frais divers</t>
  </si>
  <si>
    <t>Renseignements urbanistiques</t>
  </si>
  <si>
    <t>Principal</t>
  </si>
  <si>
    <t>Accessoires</t>
  </si>
  <si>
    <t>Base</t>
  </si>
  <si>
    <t>(TVA)</t>
  </si>
  <si>
    <t>Total frais</t>
  </si>
  <si>
    <t>Honoraire</t>
  </si>
  <si>
    <t>Total</t>
  </si>
  <si>
    <t>Ensemble</t>
  </si>
  <si>
    <t>TVA</t>
  </si>
  <si>
    <t>décompte client</t>
  </si>
  <si>
    <t>Livret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</si>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</sst>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&quot;BF&quot;_-;\-* #,##0.00\ &quot;BF&quot;_-;_-* &quot;-&quot;??\ &quot;BF&quot;_-;_-@_-"/>
    <numFmt numFmtId="165" formatCode="d\ mmmm\ yyyy"/>
    <numFmt numFmtId="166" formatCode="_-* #,##0.00\ [$EUR]_-;\-* #,##0.00\ [$EUR]_-;_-* &quot;-&quot;??\ [$EUR]_-;_-@_-"/>
    <numFmt numFmtId="167" formatCode="#,##0.00\ [$EUR]"/>
    <numFmt numFmtId="168" formatCode="#,##0&quot; Fr&quot;;\-#,##0&quot; Fr&quot;"/>
    <numFmt numFmtId="169" formatCode="#,##0&quot; BF&quot;;\-#,##0&quot; BF&quot;"/>
    <numFmt numFmtId="170" formatCode="0.0000%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  <numFmt numFmtId="180" formatCode="#,##0.00\ &quot;€&quot;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21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2" fontId="9" fillId="0" borderId="0">
      <protection locked="0"/>
    </xf>
    <xf numFmtId="173" fontId="1" fillId="0" borderId="0" applyFont="0" applyFill="0" applyBorder="0" applyAlignment="0" applyProtection="0"/>
    <xf numFmtId="174" fontId="9" fillId="0" borderId="0">
      <protection locked="0"/>
    </xf>
    <xf numFmtId="175" fontId="1" fillId="0" borderId="0" applyFont="0" applyFill="0" applyBorder="0" applyAlignment="0" applyProtection="0"/>
    <xf numFmtId="176" fontId="9" fillId="0" borderId="0">
      <protection locked="0"/>
    </xf>
    <xf numFmtId="177" fontId="9" fillId="0" borderId="0">
      <protection locked="0"/>
    </xf>
    <xf numFmtId="178" fontId="10" fillId="0" borderId="0">
      <protection locked="0"/>
    </xf>
    <xf numFmtId="178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9" fontId="9" fillId="0" borderId="0">
      <protection locked="0"/>
    </xf>
    <xf numFmtId="0" fontId="11" fillId="0" borderId="0"/>
    <xf numFmtId="0" fontId="12" fillId="0" borderId="0"/>
    <xf numFmtId="0" fontId="1" fillId="0" borderId="0"/>
    <xf numFmtId="0" fontId="12" fillId="0" borderId="0"/>
    <xf numFmtId="178" fontId="9" fillId="0" borderId="1">
      <protection locked="0"/>
    </xf>
    <xf numFmtId="0" fontId="13" fillId="0" borderId="3" applyNumberFormat="0" applyFill="0" applyAlignment="0" applyProtection="0"/>
  </cellStyleXfs>
  <cellXfs count="58">
    <xf numFmtId="0" fontId="0" fillId="0" borderId="0" xfId="0"/>
    <xf numFmtId="0" fontId="2" fillId="2" borderId="0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protection hidden="1"/>
    </xf>
    <xf numFmtId="165" fontId="2" fillId="2" borderId="0" xfId="0" applyNumberFormat="1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protection hidden="1"/>
    </xf>
    <xf numFmtId="169" fontId="6" fillId="3" borderId="0" xfId="0" applyNumberFormat="1" applyFont="1" applyFill="1" applyBorder="1" applyAlignment="1" applyProtection="1">
      <alignment horizontal="center"/>
      <protection hidden="1"/>
    </xf>
    <xf numFmtId="0" fontId="0" fillId="2" borderId="0" xfId="0" applyFill="1" applyBorder="1" applyProtection="1">
      <protection hidden="1"/>
    </xf>
    <xf numFmtId="166" fontId="0" fillId="2" borderId="0" xfId="0" applyNumberFormat="1" applyFill="1" applyBorder="1" applyProtection="1">
      <protection hidden="1"/>
    </xf>
    <xf numFmtId="0" fontId="2" fillId="2" borderId="0" xfId="0" applyFont="1" applyFill="1" applyBorder="1" applyProtection="1">
      <protection hidden="1"/>
    </xf>
    <xf numFmtId="0" fontId="5" fillId="4" borderId="0" xfId="0" applyFont="1" applyFill="1" applyBorder="1" applyAlignment="1" applyProtection="1">
      <alignment horizontal="left"/>
      <protection hidden="1"/>
    </xf>
    <xf numFmtId="0" fontId="5" fillId="4" borderId="0" xfId="0" applyFont="1" applyFill="1" applyBorder="1" applyAlignment="1" applyProtection="1">
      <alignment horizontal="right"/>
      <protection hidden="1"/>
    </xf>
    <xf numFmtId="167" fontId="0" fillId="2" borderId="0" xfId="0" applyNumberFormat="1" applyFill="1" applyBorder="1" applyProtection="1">
      <protection hidden="1"/>
    </xf>
    <xf numFmtId="164" fontId="0" fillId="2" borderId="0" xfId="0" applyNumberFormat="1" applyFill="1" applyBorder="1" applyProtection="1">
      <protection hidden="1"/>
    </xf>
    <xf numFmtId="0" fontId="6" fillId="3" borderId="0" xfId="0" applyFont="1" applyFill="1" applyBorder="1" applyAlignment="1" applyProtection="1">
      <alignment horizontal="left"/>
      <protection hidden="1"/>
    </xf>
    <xf numFmtId="168" fontId="7" fillId="3" borderId="0" xfId="0" applyNumberFormat="1" applyFont="1" applyFill="1" applyBorder="1" applyProtection="1">
      <protection hidden="1"/>
    </xf>
    <xf numFmtId="169" fontId="7" fillId="3" borderId="0" xfId="0" applyNumberFormat="1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167" fontId="7" fillId="3" borderId="0" xfId="0" applyNumberFormat="1" applyFont="1" applyFill="1" applyBorder="1" applyProtection="1">
      <protection hidden="1"/>
    </xf>
    <xf numFmtId="170" fontId="7" fillId="3" borderId="0" xfId="0" applyNumberFormat="1" applyFont="1" applyFill="1" applyBorder="1" applyProtection="1">
      <protection hidden="1"/>
    </xf>
    <xf numFmtId="171" fontId="7" fillId="3" borderId="0" xfId="0" applyNumberFormat="1" applyFont="1" applyFill="1" applyBorder="1" applyProtection="1">
      <protection hidden="1"/>
    </xf>
    <xf numFmtId="167" fontId="6" fillId="3" borderId="0" xfId="0" applyNumberFormat="1" applyFont="1" applyFill="1" applyBorder="1" applyProtection="1">
      <protection hidden="1"/>
    </xf>
    <xf numFmtId="49" fontId="1" fillId="5" borderId="0" xfId="0" applyNumberFormat="1" applyFont="1" applyFill="1" applyBorder="1" applyAlignment="1" applyProtection="1">
      <alignment horizontal="left"/>
      <protection locked="0" hidden="1"/>
    </xf>
    <xf numFmtId="0" fontId="0" fillId="6" borderId="0" xfId="0" applyFill="1" applyBorder="1" applyAlignment="1" applyProtection="1">
      <alignment horizontal="left"/>
      <protection locked="0" hidden="1"/>
    </xf>
    <xf numFmtId="0" fontId="0" fillId="5" borderId="0" xfId="0" applyFill="1" applyBorder="1" applyAlignment="1" applyProtection="1">
      <alignment horizontal="left"/>
      <protection locked="0" hidden="1"/>
    </xf>
    <xf numFmtId="0" fontId="0" fillId="7" borderId="0" xfId="0" applyFill="1" applyBorder="1" applyAlignment="1" applyProtection="1">
      <alignment horizontal="left"/>
      <protection locked="0" hidden="1"/>
    </xf>
    <xf numFmtId="0" fontId="3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protection hidden="1"/>
    </xf>
    <xf numFmtId="0" fontId="1" fillId="2" borderId="0" xfId="13" applyFill="1" applyProtection="1">
      <protection hidden="1"/>
    </xf>
    <xf numFmtId="164" fontId="1" fillId="2" borderId="0" xfId="13" applyNumberFormat="1" applyFont="1" applyFill="1" applyBorder="1" applyAlignment="1" applyProtection="1">
      <protection hidden="1"/>
    </xf>
    <xf numFmtId="0" fontId="1" fillId="2" borderId="0" xfId="13" applyFill="1"/>
    <xf numFmtId="164" fontId="2" fillId="2" borderId="0" xfId="13" applyNumberFormat="1" applyFont="1" applyFill="1" applyBorder="1" applyAlignment="1" applyProtection="1">
      <protection hidden="1"/>
    </xf>
    <xf numFmtId="0" fontId="4" fillId="2" borderId="0" xfId="9" applyFill="1" applyBorder="1" applyAlignment="1" applyProtection="1">
      <protection hidden="1"/>
    </xf>
    <xf numFmtId="166" fontId="4" fillId="2" borderId="0" xfId="9" applyNumberFormat="1" applyFill="1" applyBorder="1" applyAlignment="1" applyProtection="1">
      <protection hidden="1"/>
    </xf>
    <xf numFmtId="0" fontId="1" fillId="5" borderId="0" xfId="13" applyFill="1" applyBorder="1" applyAlignment="1" applyProtection="1">
      <alignment horizontal="left"/>
      <protection locked="0" hidden="1"/>
    </xf>
    <xf numFmtId="180" fontId="0" fillId="5" borderId="0" xfId="0" applyNumberFormat="1" applyFill="1" applyBorder="1" applyAlignment="1" applyProtection="1">
      <alignment horizontal="right"/>
      <protection locked="0" hidden="1"/>
    </xf>
    <xf numFmtId="180" fontId="0" fillId="8" borderId="0" xfId="0" applyNumberFormat="1" applyFill="1" applyBorder="1" applyAlignment="1" applyProtection="1">
      <alignment horizontal="right"/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180" fontId="0" fillId="9" borderId="0" xfId="0" applyNumberFormat="1" applyFill="1" applyBorder="1" applyAlignment="1" applyProtection="1">
      <alignment horizontal="right"/>
      <protection locked="0" hidden="1"/>
    </xf>
    <xf numFmtId="180" fontId="0" fillId="7" borderId="0" xfId="0" applyNumberFormat="1" applyFill="1" applyBorder="1" applyAlignment="1" applyProtection="1">
      <alignment horizontal="right"/>
      <protection hidden="1"/>
    </xf>
    <xf numFmtId="180" fontId="0" fillId="5" borderId="0" xfId="0" applyNumberFormat="1" applyFill="1" applyBorder="1" applyAlignment="1" applyProtection="1">
      <alignment horizontal="right"/>
      <protection hidden="1"/>
    </xf>
    <xf numFmtId="180" fontId="0" fillId="6" borderId="0" xfId="0" applyNumberFormat="1" applyFill="1" applyBorder="1" applyAlignment="1" applyProtection="1">
      <alignment horizontal="right"/>
      <protection hidden="1"/>
    </xf>
    <xf numFmtId="180" fontId="1" fillId="5" borderId="0" xfId="0" applyNumberFormat="1" applyFont="1" applyFill="1" applyBorder="1" applyAlignment="1" applyProtection="1">
      <alignment horizontal="right"/>
      <protection locked="0" hidden="1"/>
    </xf>
    <xf numFmtId="180" fontId="1" fillId="10" borderId="0" xfId="0" applyNumberFormat="1" applyFont="1" applyFill="1" applyBorder="1" applyAlignment="1" applyProtection="1">
      <alignment horizontal="right"/>
      <protection hidden="1"/>
    </xf>
    <xf numFmtId="180" fontId="0" fillId="10" borderId="0" xfId="0" applyNumberFormat="1" applyFill="1" applyBorder="1" applyAlignment="1" applyProtection="1">
      <alignment horizontal="right"/>
      <protection hidden="1"/>
    </xf>
    <xf numFmtId="180" fontId="0" fillId="11" borderId="0" xfId="0" applyNumberFormat="1" applyFill="1" applyBorder="1" applyAlignment="1" applyProtection="1">
      <alignment horizontal="right"/>
      <protection hidden="1"/>
    </xf>
    <xf numFmtId="180" fontId="0" fillId="12" borderId="0" xfId="0" applyNumberFormat="1" applyFill="1" applyBorder="1" applyAlignment="1" applyProtection="1">
      <alignment horizontal="right"/>
      <protection hidden="1"/>
    </xf>
    <xf numFmtId="180" fontId="2" fillId="13" borderId="2" xfId="0" applyNumberFormat="1" applyFont="1" applyFill="1" applyBorder="1" applyAlignment="1" applyProtection="1">
      <alignment horizontal="right"/>
      <protection hidden="1"/>
    </xf>
    <xf numFmtId="0" fontId="2" fillId="10" borderId="0" xfId="0" applyFont="1" applyFill="1" applyBorder="1" applyAlignment="1" applyProtection="1">
      <alignment horizontal="left"/>
      <protection hidden="1"/>
    </xf>
    <xf numFmtId="49" fontId="1" fillId="5" borderId="0" xfId="0" applyNumberFormat="1" applyFont="1" applyFill="1" applyBorder="1" applyAlignment="1" applyProtection="1">
      <alignment horizontal="left"/>
    </xf>
    <xf numFmtId="0" fontId="0" fillId="6" borderId="0" xfId="0" applyFill="1" applyBorder="1" applyAlignment="1" applyProtection="1">
      <alignment horizontal="left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PRETDEC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tabSelected="1" zoomScaleNormal="100" workbookViewId="0">
      <selection activeCell="B4" sqref="B4"/>
    </sheetView>
  </sheetViews>
  <sheetFormatPr defaultRowHeight="12.75" x14ac:dyDescent="0.2"/>
  <cols>
    <col min="1" max="1" width="45.7109375" style="12" customWidth="1"/>
    <col min="2" max="2" width="12.7109375" style="12" customWidth="1"/>
    <col min="3" max="3" width="16.5703125" style="12" bestFit="1" customWidth="1"/>
    <col min="4" max="4" width="21.28515625" style="12" bestFit="1" customWidth="1"/>
    <col min="5" max="5" width="13.28515625" style="12" bestFit="1" customWidth="1"/>
    <col min="6" max="6" width="12.28515625" style="12" bestFit="1" customWidth="1"/>
    <col min="7" max="7" width="18.28515625" style="12" customWidth="1"/>
    <col min="8" max="16384" width="9.140625" style="12"/>
  </cols>
  <sheetData>
    <row r="1" spans="1:7" x14ac:dyDescent="0.2">
      <c r="B1" s="1"/>
      <c r="C1" s="1"/>
      <c r="D1" s="1"/>
      <c r="E1" s="4"/>
      <c r="F1" s="2"/>
      <c r="G1" s="2"/>
    </row>
    <row r="2" spans="1:7" x14ac:dyDescent="0.2">
      <c r="A2" s="55" t="s">
        <v>12</v>
      </c>
      <c r="B2" s="1"/>
      <c r="C2" s="1"/>
      <c r="D2" s="1"/>
      <c r="E2" s="2"/>
      <c r="F2" s="2"/>
      <c r="G2" s="2"/>
    </row>
    <row r="3" spans="1:7" x14ac:dyDescent="0.2">
      <c r="A3" s="1"/>
      <c r="B3" s="3"/>
      <c r="C3" s="1"/>
      <c r="D3" s="1"/>
      <c r="E3" s="2"/>
      <c r="F3" s="2"/>
      <c r="G3" s="4"/>
    </row>
    <row r="4" spans="1:7" x14ac:dyDescent="0.2">
      <c r="A4" s="5" t="s">
        <v>0</v>
      </c>
      <c r="B4" s="27"/>
      <c r="C4" s="56"/>
      <c r="D4" s="1"/>
      <c r="E4" s="2"/>
      <c r="F4" s="2"/>
      <c r="G4" s="4"/>
    </row>
    <row r="5" spans="1:7" x14ac:dyDescent="0.2">
      <c r="A5" s="5" t="s">
        <v>13</v>
      </c>
      <c r="B5" s="28"/>
      <c r="C5" s="57"/>
      <c r="D5" s="1"/>
      <c r="E5" s="2"/>
      <c r="F5" s="2"/>
      <c r="G5" s="4"/>
    </row>
    <row r="6" spans="1:7" x14ac:dyDescent="0.2">
      <c r="A6" s="1"/>
      <c r="B6" s="3"/>
      <c r="C6" s="1"/>
      <c r="D6" s="1"/>
      <c r="E6" s="2"/>
      <c r="F6" s="2"/>
      <c r="G6" s="4"/>
    </row>
    <row r="7" spans="1:7" x14ac:dyDescent="0.2">
      <c r="A7" s="31" t="s">
        <v>14</v>
      </c>
      <c r="B7" s="34" t="s">
        <v>26</v>
      </c>
      <c r="C7" s="42">
        <v>0</v>
      </c>
      <c r="E7" s="2"/>
      <c r="F7" s="2"/>
      <c r="G7" s="4"/>
    </row>
    <row r="8" spans="1:7" x14ac:dyDescent="0.2">
      <c r="A8" s="32"/>
      <c r="B8" s="34" t="s">
        <v>27</v>
      </c>
      <c r="C8" s="42">
        <v>0</v>
      </c>
      <c r="E8" s="2"/>
      <c r="F8" s="2"/>
      <c r="G8" s="4"/>
    </row>
    <row r="9" spans="1:7" x14ac:dyDescent="0.2">
      <c r="A9" s="32"/>
      <c r="B9" s="34" t="s">
        <v>28</v>
      </c>
      <c r="C9" s="43">
        <f>SUM(C7:C8)</f>
        <v>0</v>
      </c>
      <c r="E9" s="2"/>
      <c r="F9" s="2"/>
      <c r="G9" s="4"/>
    </row>
    <row r="10" spans="1:7" x14ac:dyDescent="0.2">
      <c r="A10" s="6"/>
      <c r="B10" s="2"/>
      <c r="C10" s="44"/>
      <c r="E10" s="2"/>
      <c r="F10" s="2"/>
      <c r="G10" s="4"/>
    </row>
    <row r="11" spans="1:7" x14ac:dyDescent="0.2">
      <c r="A11" s="31" t="s">
        <v>15</v>
      </c>
      <c r="B11" s="2"/>
      <c r="C11" s="45">
        <v>0</v>
      </c>
      <c r="E11" s="2"/>
      <c r="F11" s="2"/>
      <c r="G11" s="4"/>
    </row>
    <row r="12" spans="1:7" x14ac:dyDescent="0.2">
      <c r="A12" s="6"/>
      <c r="B12" s="6"/>
      <c r="C12" s="6"/>
    </row>
    <row r="13" spans="1:7" x14ac:dyDescent="0.2">
      <c r="A13" s="33" t="s">
        <v>16</v>
      </c>
      <c r="B13" s="29">
        <v>1</v>
      </c>
      <c r="C13" s="6"/>
    </row>
    <row r="14" spans="1:7" x14ac:dyDescent="0.2">
      <c r="A14" s="5" t="s">
        <v>17</v>
      </c>
      <c r="B14" s="30">
        <v>0</v>
      </c>
      <c r="C14" s="6"/>
    </row>
    <row r="15" spans="1:7" x14ac:dyDescent="0.2">
      <c r="A15" s="5" t="s">
        <v>37</v>
      </c>
      <c r="B15" s="41">
        <v>1</v>
      </c>
      <c r="C15" s="6"/>
    </row>
    <row r="16" spans="1:7" x14ac:dyDescent="0.2">
      <c r="A16" s="7" t="s">
        <v>2</v>
      </c>
      <c r="B16" s="1"/>
      <c r="C16" s="1"/>
      <c r="D16" s="1"/>
      <c r="E16" s="2"/>
      <c r="F16" s="2"/>
      <c r="G16" s="2"/>
    </row>
    <row r="17" spans="1:7" x14ac:dyDescent="0.2">
      <c r="A17" s="6"/>
      <c r="B17" s="6"/>
      <c r="C17" s="6"/>
      <c r="D17" s="8"/>
      <c r="E17" s="2"/>
      <c r="F17" s="34" t="s">
        <v>31</v>
      </c>
      <c r="G17" s="47">
        <f>IF(B14=1,E124/2+4.239,E124)</f>
        <v>0</v>
      </c>
    </row>
    <row r="18" spans="1:7" x14ac:dyDescent="0.2">
      <c r="A18" s="33" t="s">
        <v>18</v>
      </c>
      <c r="B18" s="6"/>
      <c r="C18" s="6"/>
      <c r="D18" s="47">
        <f>C9/100</f>
        <v>0</v>
      </c>
      <c r="E18" s="2"/>
      <c r="F18" s="33" t="s">
        <v>29</v>
      </c>
      <c r="G18" s="48">
        <f>G17*21/100</f>
        <v>0</v>
      </c>
    </row>
    <row r="19" spans="1:7" x14ac:dyDescent="0.2">
      <c r="A19" s="33" t="s">
        <v>19</v>
      </c>
      <c r="B19" s="6"/>
      <c r="C19" s="6"/>
      <c r="D19" s="42"/>
      <c r="E19" s="2"/>
      <c r="F19" s="34"/>
      <c r="G19" s="2"/>
    </row>
    <row r="20" spans="1:7" x14ac:dyDescent="0.2">
      <c r="A20" s="32"/>
      <c r="B20" s="6"/>
      <c r="C20" s="6"/>
      <c r="D20" s="44"/>
      <c r="E20" s="2"/>
      <c r="F20" s="34"/>
      <c r="G20" s="2"/>
    </row>
    <row r="21" spans="1:7" x14ac:dyDescent="0.2">
      <c r="A21" s="33" t="s">
        <v>20</v>
      </c>
      <c r="B21" s="6"/>
      <c r="C21" s="46">
        <f>C9*0.3%</f>
        <v>0</v>
      </c>
      <c r="D21" s="44"/>
      <c r="E21" s="2"/>
      <c r="F21" s="34"/>
      <c r="G21" s="2"/>
    </row>
    <row r="22" spans="1:7" x14ac:dyDescent="0.2">
      <c r="A22" s="33" t="s">
        <v>21</v>
      </c>
      <c r="B22" s="6"/>
      <c r="C22" s="46">
        <f>A60*B15</f>
        <v>87.31</v>
      </c>
      <c r="D22" s="44"/>
      <c r="E22" s="2"/>
      <c r="F22" s="34"/>
      <c r="G22" s="2"/>
    </row>
    <row r="23" spans="1:7" x14ac:dyDescent="0.2">
      <c r="A23" s="33" t="s">
        <v>22</v>
      </c>
      <c r="B23" s="6"/>
      <c r="C23" s="6"/>
      <c r="D23" s="47">
        <f>IF((D110-C21-C22)&lt;22,D110+50,D110)</f>
        <v>150</v>
      </c>
      <c r="E23" s="2"/>
      <c r="F23" s="34"/>
      <c r="G23" s="2"/>
    </row>
    <row r="24" spans="1:7" x14ac:dyDescent="0.2">
      <c r="A24" s="33"/>
      <c r="B24" s="6"/>
      <c r="C24" s="6"/>
      <c r="D24" s="44"/>
      <c r="E24" s="2"/>
      <c r="F24" s="34"/>
      <c r="G24" s="2"/>
    </row>
    <row r="25" spans="1:7" x14ac:dyDescent="0.2">
      <c r="A25" s="33" t="s">
        <v>23</v>
      </c>
      <c r="B25" s="6"/>
      <c r="C25" s="6"/>
      <c r="D25" s="47">
        <v>50</v>
      </c>
      <c r="E25" s="2"/>
      <c r="F25" s="34"/>
      <c r="G25" s="2"/>
    </row>
    <row r="26" spans="1:7" x14ac:dyDescent="0.2">
      <c r="A26" s="32"/>
      <c r="B26" s="6"/>
      <c r="C26" s="33" t="s">
        <v>29</v>
      </c>
      <c r="D26" s="48">
        <f>D25*21%</f>
        <v>10.5</v>
      </c>
      <c r="E26" s="2"/>
      <c r="F26" s="34"/>
      <c r="G26" s="2"/>
    </row>
    <row r="27" spans="1:7" x14ac:dyDescent="0.2">
      <c r="A27" s="32"/>
      <c r="B27" s="6"/>
      <c r="C27" s="33"/>
      <c r="D27" s="44"/>
      <c r="E27" s="2"/>
      <c r="F27" s="34"/>
      <c r="G27" s="2"/>
    </row>
    <row r="28" spans="1:7" x14ac:dyDescent="0.2">
      <c r="A28" s="33" t="s">
        <v>24</v>
      </c>
      <c r="B28" s="6"/>
      <c r="C28" s="32"/>
      <c r="D28" s="49">
        <f>IF(B13=1,720,660)</f>
        <v>720</v>
      </c>
      <c r="E28" s="2"/>
      <c r="F28" s="34"/>
      <c r="G28" s="2"/>
    </row>
    <row r="29" spans="1:7" x14ac:dyDescent="0.2">
      <c r="A29" s="32"/>
      <c r="B29" s="6"/>
      <c r="C29" s="33" t="s">
        <v>29</v>
      </c>
      <c r="D29" s="48">
        <f>D28*21%</f>
        <v>151.19999999999999</v>
      </c>
      <c r="E29" s="2"/>
      <c r="F29" s="34"/>
      <c r="G29" s="2"/>
    </row>
    <row r="30" spans="1:7" x14ac:dyDescent="0.2">
      <c r="A30" s="32"/>
      <c r="B30" s="6"/>
      <c r="C30" s="33"/>
      <c r="D30" s="44"/>
      <c r="E30" s="2"/>
      <c r="F30" s="34"/>
      <c r="G30" s="2"/>
    </row>
    <row r="31" spans="1:7" x14ac:dyDescent="0.2">
      <c r="A31" s="33" t="s">
        <v>25</v>
      </c>
      <c r="B31" s="6"/>
      <c r="C31" s="33"/>
      <c r="D31" s="42">
        <v>0</v>
      </c>
      <c r="E31" s="2"/>
      <c r="F31" s="34"/>
      <c r="G31" s="2"/>
    </row>
    <row r="32" spans="1:7" x14ac:dyDescent="0.2">
      <c r="A32" s="5"/>
      <c r="B32" s="6"/>
      <c r="C32" s="33" t="s">
        <v>29</v>
      </c>
      <c r="D32" s="48">
        <f>D31*21%</f>
        <v>0</v>
      </c>
      <c r="E32" s="2"/>
      <c r="F32" s="34"/>
      <c r="G32" s="2"/>
    </row>
    <row r="33" spans="1:7" x14ac:dyDescent="0.2">
      <c r="A33" s="6"/>
      <c r="B33" s="6"/>
      <c r="C33" s="32"/>
      <c r="D33" s="44"/>
      <c r="E33" s="2"/>
      <c r="F33" s="34"/>
      <c r="G33" s="2"/>
    </row>
    <row r="34" spans="1:7" x14ac:dyDescent="0.2">
      <c r="A34" s="6"/>
      <c r="B34" s="6"/>
      <c r="C34" s="32" t="s">
        <v>30</v>
      </c>
      <c r="D34" s="50">
        <f>A81</f>
        <v>920</v>
      </c>
      <c r="E34" s="2"/>
      <c r="F34" s="34" t="s">
        <v>32</v>
      </c>
      <c r="G34" s="51">
        <f>G17</f>
        <v>0</v>
      </c>
    </row>
    <row r="35" spans="1:7" x14ac:dyDescent="0.2">
      <c r="A35" s="6"/>
      <c r="B35" s="6"/>
      <c r="C35" s="6"/>
      <c r="D35" s="6"/>
      <c r="E35" s="2"/>
      <c r="F35" s="34" t="s">
        <v>30</v>
      </c>
      <c r="G35" s="51">
        <f>D34</f>
        <v>920</v>
      </c>
    </row>
    <row r="36" spans="1:7" x14ac:dyDescent="0.2">
      <c r="A36" s="6"/>
      <c r="B36" s="6"/>
      <c r="C36" s="6"/>
      <c r="D36" s="6"/>
      <c r="E36" s="2"/>
      <c r="F36" s="34" t="s">
        <v>33</v>
      </c>
      <c r="G36" s="52">
        <f>SUM(G34+D34)</f>
        <v>920</v>
      </c>
    </row>
    <row r="37" spans="1:7" x14ac:dyDescent="0.2">
      <c r="F37" s="35"/>
      <c r="G37" s="44"/>
    </row>
    <row r="38" spans="1:7" x14ac:dyDescent="0.2">
      <c r="F38" s="36" t="s">
        <v>34</v>
      </c>
      <c r="G38" s="53">
        <f>SUM(D26,D29,D32,G18)</f>
        <v>161.69999999999999</v>
      </c>
    </row>
    <row r="39" spans="1:7" ht="13.5" thickBot="1" x14ac:dyDescent="0.25">
      <c r="F39" s="37"/>
      <c r="G39" s="44"/>
    </row>
    <row r="40" spans="1:7" ht="14.25" thickTop="1" thickBot="1" x14ac:dyDescent="0.25">
      <c r="F40" s="38" t="s">
        <v>32</v>
      </c>
      <c r="G40" s="54">
        <f>SUM(G36:G38)</f>
        <v>1081.7</v>
      </c>
    </row>
    <row r="41" spans="1:7" ht="13.5" thickTop="1" x14ac:dyDescent="0.2">
      <c r="A41" s="14"/>
      <c r="D41" s="39" t="s">
        <v>35</v>
      </c>
    </row>
    <row r="43" spans="1:7" x14ac:dyDescent="0.2">
      <c r="A43" s="14"/>
      <c r="B43" s="14"/>
      <c r="C43" s="14"/>
      <c r="D43" s="40" t="s">
        <v>36</v>
      </c>
    </row>
    <row r="59" spans="1:1" hidden="1" x14ac:dyDescent="0.2"/>
    <row r="60" spans="1:1" hidden="1" x14ac:dyDescent="0.2">
      <c r="A60" s="12">
        <f>(A71+ROUNDDOWN((C7+C8-1)/C72,0)*A72)+20</f>
        <v>87.31</v>
      </c>
    </row>
    <row r="61" spans="1:1" hidden="1" x14ac:dyDescent="0.2"/>
    <row r="62" spans="1:1" hidden="1" x14ac:dyDescent="0.2"/>
    <row r="63" spans="1:1" hidden="1" x14ac:dyDescent="0.2"/>
    <row r="64" spans="1:1" hidden="1" x14ac:dyDescent="0.2"/>
    <row r="65" spans="1:7" hidden="1" x14ac:dyDescent="0.2"/>
    <row r="66" spans="1:7" hidden="1" x14ac:dyDescent="0.2"/>
    <row r="67" spans="1:7" hidden="1" x14ac:dyDescent="0.2"/>
    <row r="68" spans="1:7" hidden="1" x14ac:dyDescent="0.2"/>
    <row r="69" spans="1:7" hidden="1" x14ac:dyDescent="0.2"/>
    <row r="70" spans="1:7" hidden="1" x14ac:dyDescent="0.2">
      <c r="A70" s="15" t="s">
        <v>3</v>
      </c>
      <c r="B70" s="16"/>
      <c r="C70" s="16"/>
      <c r="D70" s="16"/>
      <c r="F70" s="12" t="s">
        <v>4</v>
      </c>
    </row>
    <row r="71" spans="1:7" hidden="1" x14ac:dyDescent="0.2">
      <c r="A71" s="10">
        <v>67.31</v>
      </c>
      <c r="B71" s="10" t="s">
        <v>5</v>
      </c>
      <c r="C71" s="10">
        <v>25000</v>
      </c>
      <c r="D71" s="10"/>
    </row>
    <row r="72" spans="1:7" hidden="1" x14ac:dyDescent="0.2">
      <c r="A72" s="10">
        <v>23.56</v>
      </c>
      <c r="B72" s="10" t="s">
        <v>6</v>
      </c>
      <c r="C72" s="10">
        <v>25000</v>
      </c>
      <c r="D72" s="10" t="s">
        <v>7</v>
      </c>
    </row>
    <row r="73" spans="1:7" hidden="1" x14ac:dyDescent="0.2"/>
    <row r="74" spans="1:7" hidden="1" x14ac:dyDescent="0.2"/>
    <row r="75" spans="1:7" hidden="1" x14ac:dyDescent="0.2">
      <c r="G75" s="17">
        <f>SUM(D28,D31)</f>
        <v>720</v>
      </c>
    </row>
    <row r="76" spans="1:7" hidden="1" x14ac:dyDescent="0.2">
      <c r="A76" s="12" t="s">
        <v>8</v>
      </c>
      <c r="C76" s="12" t="s">
        <v>9</v>
      </c>
      <c r="D76" s="12" t="s">
        <v>10</v>
      </c>
    </row>
    <row r="77" spans="1:7" hidden="1" x14ac:dyDescent="0.2">
      <c r="C77" s="13">
        <f>D19</f>
        <v>0</v>
      </c>
      <c r="D77" s="12">
        <f>IF(D19=0,575,550)</f>
        <v>575</v>
      </c>
    </row>
    <row r="78" spans="1:7" hidden="1" x14ac:dyDescent="0.2"/>
    <row r="79" spans="1:7" hidden="1" x14ac:dyDescent="0.2"/>
    <row r="80" spans="1:7" hidden="1" x14ac:dyDescent="0.2"/>
    <row r="81" spans="1:1" hidden="1" x14ac:dyDescent="0.2">
      <c r="A81" s="18">
        <f>D18+D19+D23+D25+D28+D31</f>
        <v>920</v>
      </c>
    </row>
    <row r="82" spans="1:1" hidden="1" x14ac:dyDescent="0.2"/>
    <row r="83" spans="1:1" hidden="1" x14ac:dyDescent="0.2"/>
    <row r="84" spans="1:1" hidden="1" x14ac:dyDescent="0.2"/>
    <row r="85" spans="1:1" hidden="1" x14ac:dyDescent="0.2"/>
    <row r="86" spans="1:1" hidden="1" x14ac:dyDescent="0.2"/>
    <row r="87" spans="1:1" hidden="1" x14ac:dyDescent="0.2"/>
    <row r="88" spans="1:1" hidden="1" x14ac:dyDescent="0.2"/>
    <row r="89" spans="1:1" hidden="1" x14ac:dyDescent="0.2"/>
    <row r="90" spans="1:1" hidden="1" x14ac:dyDescent="0.2"/>
    <row r="91" spans="1:1" hidden="1" x14ac:dyDescent="0.2"/>
    <row r="92" spans="1:1" hidden="1" x14ac:dyDescent="0.2"/>
    <row r="93" spans="1:1" hidden="1" x14ac:dyDescent="0.2"/>
    <row r="94" spans="1:1" hidden="1" x14ac:dyDescent="0.2"/>
    <row r="95" spans="1:1" hidden="1" x14ac:dyDescent="0.2"/>
    <row r="96" spans="1:1" hidden="1" x14ac:dyDescent="0.2"/>
    <row r="97" spans="4:4" hidden="1" x14ac:dyDescent="0.2"/>
    <row r="98" spans="4:4" hidden="1" x14ac:dyDescent="0.2"/>
    <row r="99" spans="4:4" hidden="1" x14ac:dyDescent="0.2"/>
    <row r="100" spans="4:4" hidden="1" x14ac:dyDescent="0.2"/>
    <row r="101" spans="4:4" hidden="1" x14ac:dyDescent="0.2"/>
    <row r="102" spans="4:4" hidden="1" x14ac:dyDescent="0.2"/>
    <row r="103" spans="4:4" hidden="1" x14ac:dyDescent="0.2"/>
    <row r="104" spans="4:4" hidden="1" x14ac:dyDescent="0.2"/>
    <row r="105" spans="4:4" hidden="1" x14ac:dyDescent="0.2"/>
    <row r="106" spans="4:4" hidden="1" x14ac:dyDescent="0.2"/>
    <row r="107" spans="4:4" hidden="1" x14ac:dyDescent="0.2"/>
    <row r="108" spans="4:4" hidden="1" x14ac:dyDescent="0.2"/>
    <row r="109" spans="4:4" hidden="1" x14ac:dyDescent="0.2"/>
    <row r="110" spans="4:4" hidden="1" x14ac:dyDescent="0.2">
      <c r="D110" s="9">
        <f>ROUNDUP(C21+C22,-2)</f>
        <v>100</v>
      </c>
    </row>
    <row r="111" spans="4:4" hidden="1" x14ac:dyDescent="0.2"/>
    <row r="112" spans="4:4" hidden="1" x14ac:dyDescent="0.2"/>
    <row r="113" spans="1:6" hidden="1" x14ac:dyDescent="0.2"/>
    <row r="114" spans="1:6" ht="15" hidden="1" x14ac:dyDescent="0.25">
      <c r="A114" s="19" t="s">
        <v>1</v>
      </c>
      <c r="B114" s="19"/>
      <c r="C114" s="20">
        <f>G39</f>
        <v>0</v>
      </c>
      <c r="D114" s="21"/>
      <c r="E114" s="22"/>
    </row>
    <row r="115" spans="1:6" ht="15" hidden="1" x14ac:dyDescent="0.25">
      <c r="A115" s="23">
        <v>0</v>
      </c>
      <c r="B115" s="21"/>
      <c r="C115" s="23">
        <v>7500</v>
      </c>
      <c r="D115" s="24">
        <v>1.4250000000000001E-2</v>
      </c>
      <c r="E115" s="25"/>
      <c r="F115" s="23">
        <f>IF($C$11&lt;C115,$C$11*D115,C115*D115)</f>
        <v>0</v>
      </c>
    </row>
    <row r="116" spans="1:6" ht="15" hidden="1" x14ac:dyDescent="0.25">
      <c r="A116" s="23">
        <v>7500</v>
      </c>
      <c r="B116" s="21"/>
      <c r="C116" s="23">
        <v>17500</v>
      </c>
      <c r="D116" s="24">
        <v>1.14E-2</v>
      </c>
      <c r="E116" s="25"/>
      <c r="F116" s="21" t="str">
        <f t="shared" ref="F116:F121" si="0">IF($C$11&lt;=A116," ",IF($C$11&lt;C116,($C$11-C115)*D116,(C116-A116)*D116))</f>
        <v xml:space="preserve"> </v>
      </c>
    </row>
    <row r="117" spans="1:6" ht="15" hidden="1" x14ac:dyDescent="0.25">
      <c r="A117" s="23">
        <v>17500</v>
      </c>
      <c r="B117" s="21"/>
      <c r="C117" s="23">
        <v>30000</v>
      </c>
      <c r="D117" s="24">
        <v>6.8399999999999997E-3</v>
      </c>
      <c r="E117" s="25"/>
      <c r="F117" s="21" t="str">
        <f t="shared" si="0"/>
        <v xml:space="preserve"> </v>
      </c>
    </row>
    <row r="118" spans="1:6" ht="15" hidden="1" x14ac:dyDescent="0.25">
      <c r="A118" s="23">
        <v>30000</v>
      </c>
      <c r="B118" s="21"/>
      <c r="C118" s="23">
        <v>45495</v>
      </c>
      <c r="D118" s="24">
        <v>5.7000000000000002E-3</v>
      </c>
      <c r="E118" s="25"/>
      <c r="F118" s="21" t="str">
        <f t="shared" si="0"/>
        <v xml:space="preserve"> </v>
      </c>
    </row>
    <row r="119" spans="1:6" ht="15" hidden="1" x14ac:dyDescent="0.25">
      <c r="A119" s="23">
        <v>45495</v>
      </c>
      <c r="B119" s="21"/>
      <c r="C119" s="23">
        <v>64095</v>
      </c>
      <c r="D119" s="24">
        <v>4.5599999999999998E-3</v>
      </c>
      <c r="E119" s="25"/>
      <c r="F119" s="21" t="str">
        <f t="shared" si="0"/>
        <v xml:space="preserve"> </v>
      </c>
    </row>
    <row r="120" spans="1:6" ht="15" hidden="1" x14ac:dyDescent="0.25">
      <c r="A120" s="23">
        <v>64095</v>
      </c>
      <c r="B120" s="21"/>
      <c r="C120" s="23">
        <v>250095</v>
      </c>
      <c r="D120" s="24">
        <v>2.2799999999999999E-3</v>
      </c>
      <c r="E120" s="25"/>
      <c r="F120" s="21" t="str">
        <f t="shared" si="0"/>
        <v xml:space="preserve"> </v>
      </c>
    </row>
    <row r="121" spans="1:6" ht="15" hidden="1" x14ac:dyDescent="0.25">
      <c r="A121" s="23">
        <v>250095</v>
      </c>
      <c r="B121" s="21"/>
      <c r="C121" s="23">
        <f>$C$11</f>
        <v>0</v>
      </c>
      <c r="D121" s="24">
        <v>4.5600000000000003E-4</v>
      </c>
      <c r="E121" s="25"/>
      <c r="F121" s="21" t="str">
        <f t="shared" si="0"/>
        <v xml:space="preserve"> </v>
      </c>
    </row>
    <row r="122" spans="1:6" ht="15" hidden="1" x14ac:dyDescent="0.25">
      <c r="A122" s="20">
        <v>10075000</v>
      </c>
      <c r="B122" s="20"/>
      <c r="C122" s="20">
        <f>$C$87</f>
        <v>0</v>
      </c>
      <c r="D122" s="24">
        <v>4.5600000000000003E-4</v>
      </c>
      <c r="E122" s="20" t="str">
        <f>IF($C$87&lt;=A122," E90",IF($C$87&lt;C122,($C$87-C121)*D122,(C122-A122)*D122))</f>
        <v xml:space="preserve"> E90</v>
      </c>
    </row>
    <row r="123" spans="1:6" ht="15" hidden="1" x14ac:dyDescent="0.25">
      <c r="A123" s="22"/>
      <c r="B123" s="22"/>
      <c r="C123" s="22"/>
      <c r="D123" s="22"/>
      <c r="E123" s="22"/>
    </row>
    <row r="124" spans="1:6" ht="15" hidden="1" x14ac:dyDescent="0.25">
      <c r="A124" s="11" t="s">
        <v>11</v>
      </c>
      <c r="B124" s="11"/>
      <c r="C124" s="22"/>
      <c r="D124" s="22"/>
      <c r="E124" s="26">
        <f>SUM(F115:F122)</f>
        <v>0</v>
      </c>
    </row>
    <row r="125" spans="1:6" hidden="1" x14ac:dyDescent="0.2"/>
  </sheetData>
  <sheetProtection algorithmName="SHA-512" hashValue="BAzgQwDKrzEPDeKqKAKri5HJWW+VMnwwbbr7sMnnmq3ZJzw8XuNOEP2lNklUla9ybC0KCNnhNUQZnEH2w7gopA==" saltValue="8z63H/lM4paZ4L9wnYQ0/w==" spinCount="100000" sheet="1" objects="1" scenarios="1"/>
  <phoneticPr fontId="0" type="noConversion"/>
  <hyperlinks>
    <hyperlink ref="D41" r:id="rId1"/>
    <hyperlink ref="D43" r:id="rId2"/>
  </hyperlinks>
  <pageMargins left="0.75" right="0.75" top="1" bottom="1" header="0.5" footer="0.5"/>
  <pageSetup paperSize="9" scale="95" orientation="landscape" horizontalDpi="300" verticalDpi="300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15</vt:i4>
      </vt:variant>
    </vt:vector>
  </HeadingPairs>
  <TitlesOfParts>
    <vt:vector size="16" baseType="lpstr">
      <vt:lpstr>PRET</vt:lpstr>
      <vt:lpstr>PRET!_1._Zegels_Minuut_Brevet</vt:lpstr>
      <vt:lpstr>PRET!_13._Allerlei_uitgaven</vt:lpstr>
      <vt:lpstr>PRET!_14.</vt:lpstr>
      <vt:lpstr>PRET!_15.</vt:lpstr>
      <vt:lpstr>PRET!_2._Registratie_Minuut_Brevet</vt:lpstr>
      <vt:lpstr>PRET!_3._Registratie_aanhangsel</vt:lpstr>
      <vt:lpstr>PRET!_4.Zegels_afschrift_grosse</vt:lpstr>
      <vt:lpstr>PRET!_5._Hypotheek__inschr._overschr._doorh.</vt:lpstr>
      <vt:lpstr>PRET!_6._Loon_pandbewaarder</vt:lpstr>
      <vt:lpstr>PRET!_7._Zegels__bord._aanh.</vt:lpstr>
      <vt:lpstr>PRET!_8._Opzoekingen</vt:lpstr>
      <vt:lpstr>PRET!Afdrukbereik</vt:lpstr>
      <vt:lpstr>PRET!Datum</vt:lpstr>
      <vt:lpstr>PRET!KOSTENFICHE</vt:lpstr>
      <vt:lpstr>PRET!Rep.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2012-08-13T15:46:40Z</dcterms:created>
  <dcterms:modified xsi:type="dcterms:W3CDTF">2014-11-17T20:51:02Z</dcterms:modified>
</cp:coreProperties>
</file>