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algemeen 10-10-14\"/>
    </mc:Choice>
  </mc:AlternateContent>
  <bookViews>
    <workbookView xWindow="480" yWindow="30" windowWidth="15480" windowHeight="11640"/>
  </bookViews>
  <sheets>
    <sheet name="PW" sheetId="1" r:id="rId1"/>
  </sheets>
  <definedNames>
    <definedName name="_1._Zegels_Minuut_Brevet" localSheetId="0">PW!$B$15:$G$15</definedName>
    <definedName name="_1._Zegels_Minuut_Brevet">#REF!</definedName>
    <definedName name="_10._Tweede_getuigschrift" localSheetId="0">PW!#REF!</definedName>
    <definedName name="_10._Tweede_getuigschrift">#REF!</definedName>
    <definedName name="_11._Kadaster_uittreksel" localSheetId="0">PW!#REF!</definedName>
    <definedName name="_11._Kadaster_uittreksel">#REF!</definedName>
    <definedName name="_12._Getuigen" localSheetId="0">PW!#REF!</definedName>
    <definedName name="_12._Getuigen">#REF!</definedName>
    <definedName name="_13._Allerlei_uitgaven" localSheetId="0">PW!$B$24:$G$24</definedName>
    <definedName name="_13._Allerlei_uitgaven">#REF!</definedName>
    <definedName name="_14." localSheetId="0">PW!$B$25:$G$25</definedName>
    <definedName name="_14.">#REF!</definedName>
    <definedName name="_15." localSheetId="0">PW!$B$28:$G$28</definedName>
    <definedName name="_15.">#REF!</definedName>
    <definedName name="_2._Registratie_Minuut_Brevet" localSheetId="0">PW!$B$16:$G$16</definedName>
    <definedName name="_2._Registratie_Minuut_Brevet">#REF!</definedName>
    <definedName name="_3._Registratie_aanhangsel" localSheetId="0">PW!$B$17:$G$17</definedName>
    <definedName name="_3._Registratie_aanhangsel">#REF!</definedName>
    <definedName name="_4.Zegels_afschrift_grosse" localSheetId="0">PW!#REF!</definedName>
    <definedName name="_4.Zegels_afschrift_grosse">#REF!</definedName>
    <definedName name="_5._Hypotheek__inschr._overschr._doorh." localSheetId="0">PW!#REF!</definedName>
    <definedName name="_5._Hypotheek__inschr._overschr._doorh.">#REF!</definedName>
    <definedName name="_6._Loon_pandbewaarder" localSheetId="0">PW!$B$18:$G$18</definedName>
    <definedName name="_6._Loon_pandbewaarder">#REF!</definedName>
    <definedName name="_7._Zegels__bord._aanh." localSheetId="0">PW!$B$22:$G$22</definedName>
    <definedName name="_7._Zegels__bord._aanh.">#REF!</definedName>
    <definedName name="_8._Opzoekingen" localSheetId="0">PW!$B$23:$G$23</definedName>
    <definedName name="_8._Opzoekingen">#REF!</definedName>
    <definedName name="_9._Hypothecair_getuigschrift" localSheetId="0">PW!#REF!</definedName>
    <definedName name="_9._Hypothecair_getuigschrift">#REF!</definedName>
    <definedName name="Aard" localSheetId="0">PW!$A$5:$D$5</definedName>
    <definedName name="Aard">#REF!</definedName>
    <definedName name="_xlnm.Print_Area" localSheetId="0">PW!$A$1:$G$35</definedName>
    <definedName name="Datum" localSheetId="0">PW!$B$5:$G$31</definedName>
    <definedName name="Datum">#REF!</definedName>
    <definedName name="gemeentelijke_info">#REF!</definedName>
    <definedName name="Kantoor_van_Notaris_J._SIMONART_te_Leuven" localSheetId="0">PW!$E$5:$G$5</definedName>
    <definedName name="Kantoor_van_Notaris_J._SIMONART_te_Leuven">#REF!</definedName>
    <definedName name="KOSTENFICHE" localSheetId="0">PW!$A$1:$G$31</definedName>
    <definedName name="KOSTENFICHE">#REF!</definedName>
    <definedName name="Last_Row">IF(Values_Entered,Header_Row+Number_of_Payments,Header_Row)</definedName>
    <definedName name="Naam" localSheetId="0">PW!$A$6:$D$6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PW!$F$5:$F$31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PW!$G$15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PW!$A$4:$G$31</definedName>
  </definedNames>
  <calcPr calcId="152511"/>
</workbook>
</file>

<file path=xl/calcChain.xml><?xml version="1.0" encoding="utf-8"?>
<calcChain xmlns="http://schemas.openxmlformats.org/spreadsheetml/2006/main">
  <c r="D7" i="1" l="1"/>
  <c r="C121" i="1" s="1"/>
  <c r="D11" i="1"/>
  <c r="C18" i="1"/>
  <c r="D84" i="1" s="1"/>
  <c r="D85" i="1" s="1"/>
  <c r="D86" i="1" s="1"/>
  <c r="D87" i="1" s="1"/>
  <c r="C19" i="1"/>
  <c r="D23" i="1"/>
  <c r="D24" i="1"/>
  <c r="D25" i="1" s="1"/>
  <c r="D27" i="1"/>
  <c r="C72" i="1"/>
  <c r="D72" i="1"/>
  <c r="C109" i="1"/>
  <c r="E117" i="1" s="1"/>
  <c r="F110" i="1"/>
  <c r="F111" i="1"/>
  <c r="F112" i="1"/>
  <c r="F113" i="1"/>
  <c r="F114" i="1"/>
  <c r="F115" i="1"/>
  <c r="C116" i="1"/>
  <c r="F116" i="1"/>
  <c r="C117" i="1"/>
  <c r="F124" i="1"/>
  <c r="F125" i="1"/>
  <c r="F126" i="1"/>
  <c r="C128" i="1"/>
  <c r="C134" i="1"/>
  <c r="E142" i="1" s="1"/>
  <c r="F135" i="1"/>
  <c r="F136" i="1"/>
  <c r="F137" i="1"/>
  <c r="F138" i="1"/>
  <c r="F139" i="1"/>
  <c r="F140" i="1"/>
  <c r="C141" i="1"/>
  <c r="F141" i="1"/>
  <c r="C142" i="1"/>
  <c r="F150" i="1"/>
  <c r="F151" i="1"/>
  <c r="F152" i="1"/>
  <c r="C154" i="1"/>
  <c r="E119" i="1" l="1"/>
  <c r="E144" i="1"/>
  <c r="D21" i="1"/>
  <c r="G15" i="1"/>
  <c r="C129" i="1"/>
  <c r="E129" i="1"/>
  <c r="F153" i="1"/>
  <c r="F127" i="1"/>
  <c r="C20" i="1"/>
  <c r="F149" i="1"/>
  <c r="F123" i="1"/>
  <c r="G68" i="1"/>
  <c r="G70" i="1" s="1"/>
  <c r="G72" i="1" s="1"/>
  <c r="D16" i="1" s="1"/>
  <c r="F122" i="1"/>
  <c r="F148" i="1"/>
  <c r="F154" i="1"/>
  <c r="C147" i="1"/>
  <c r="F128" i="1"/>
  <c r="A76" i="1" l="1"/>
  <c r="D29" i="1" s="1"/>
  <c r="G30" i="1" s="1"/>
  <c r="E131" i="1"/>
  <c r="G29" i="1"/>
  <c r="G31" i="1" s="1"/>
  <c r="G16" i="1"/>
  <c r="G33" i="1" s="1"/>
  <c r="C155" i="1"/>
  <c r="E155" i="1"/>
  <c r="E157" i="1"/>
  <c r="G35" i="1" l="1"/>
</calcChain>
</file>

<file path=xl/comments1.xml><?xml version="1.0" encoding="utf-8"?>
<comments xmlns="http://schemas.openxmlformats.org/spreadsheetml/2006/main">
  <authors>
    <author>licentie</author>
  </authors>
  <commentList>
    <comment ref="D17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<sst xmlns="http://schemas.openxmlformats.org/spreadsheetml/2006/main" count="59" uniqueCount="42">
  <si>
    <t>Dossier</t>
  </si>
  <si>
    <t>Cliënt</t>
  </si>
  <si>
    <t>Oude inschrijving</t>
  </si>
  <si>
    <t>Hoofdsom</t>
  </si>
  <si>
    <t>Aanhor.</t>
  </si>
  <si>
    <t>Basis</t>
  </si>
  <si>
    <t>Nieuwe inschrijving</t>
  </si>
  <si>
    <t>------------------------------------------------------------------------------------------------</t>
  </si>
  <si>
    <t>Ereloon</t>
  </si>
  <si>
    <t>1. Registratie Minuut-Brevet</t>
  </si>
  <si>
    <t>(BTW)</t>
  </si>
  <si>
    <t>2. Registratie bijlagen</t>
  </si>
  <si>
    <t xml:space="preserve">           Hypotheekloon inschrijving</t>
  </si>
  <si>
    <t xml:space="preserve">           Hypotheekloon doorhaling</t>
  </si>
  <si>
    <t xml:space="preserve">           Inschrijvingsrecht</t>
  </si>
  <si>
    <t>3. Provisie hypotheekkosten</t>
  </si>
  <si>
    <t>4. Recht op geschriften</t>
  </si>
  <si>
    <t>5. Allerlei uitgaven</t>
  </si>
  <si>
    <t>Totaal uitgaven</t>
  </si>
  <si>
    <t>Totaal</t>
  </si>
  <si>
    <t>Tot. Uitg.</t>
  </si>
  <si>
    <t>Samen</t>
  </si>
  <si>
    <t>plus BTW</t>
  </si>
  <si>
    <t>Totaal:</t>
  </si>
  <si>
    <t>Afrekening cliënt</t>
  </si>
  <si>
    <t>Décompte client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</si>
  <si>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</si>
  <si>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</si>
  <si>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</si>
  <si>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</si>
  <si>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</si>
  <si>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</si>
  <si>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Bedrag</t>
  </si>
  <si>
    <t>Diverse kosten</t>
  </si>
  <si>
    <t>Loon hypotheekbewaarder doorhaling</t>
  </si>
  <si>
    <t>Totaal Ereloon</t>
  </si>
  <si>
    <t>PANDWISSEL - HYPOTHEEKRUIL</t>
  </si>
  <si>
    <t>6. Stedbwk. info of uittreksel</t>
  </si>
  <si>
    <t>Hoeveelste akte?</t>
  </si>
  <si>
    <t>1-ste</t>
  </si>
  <si>
    <t>2-de</t>
  </si>
  <si>
    <t>3-de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</si>
</sst>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80" formatCode="_-* #,##0.00\ &quot;BF&quot;_-;\-* #,##0.00\ &quot;BF&quot;_-;_-* &quot;-&quot;??\ &quot;BF&quot;_-;_-@_-"/>
    <numFmt numFmtId="181" formatCode="_-* #,##0.00\ [$EUR]_-;\-* #,##0.00\ [$EUR]_-;_-* &quot;-&quot;??\ [$EUR]_-;_-@_-"/>
    <numFmt numFmtId="182" formatCode="#,##0.00\ [$EUR]"/>
    <numFmt numFmtId="183" formatCode="#,##0&quot; Fr&quot;;\-#,##0&quot; Fr&quot;"/>
    <numFmt numFmtId="184" formatCode="#,##0&quot; BF&quot;;\-#,##0&quot; BF&quot;"/>
    <numFmt numFmtId="185" formatCode="0.000%"/>
    <numFmt numFmtId="186" formatCode="0.0000%"/>
    <numFmt numFmtId="187" formatCode="m\o\n\t\h\ d\,\ \y\y\y\y"/>
    <numFmt numFmtId="188" formatCode="#,#00"/>
    <numFmt numFmtId="189" formatCode="#,"/>
    <numFmt numFmtId="190" formatCode="#,##0.00\ &quot;€&quot;"/>
  </numFmts>
  <fonts count="17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0"/>
      <color indexed="81"/>
      <name val="Tahoma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6"/>
      <color indexed="9"/>
      <name val="Arial"/>
      <family val="2"/>
    </font>
    <font>
      <b/>
      <sz val="1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9"/>
      </patternFill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">
    <xf numFmtId="0" fontId="0" fillId="0" borderId="0"/>
    <xf numFmtId="187" fontId="9" fillId="0" borderId="0">
      <protection locked="0"/>
    </xf>
    <xf numFmtId="188" fontId="9" fillId="0" borderId="0">
      <protection locked="0"/>
    </xf>
    <xf numFmtId="189" fontId="10" fillId="0" borderId="0">
      <protection locked="0"/>
    </xf>
    <xf numFmtId="189" fontId="10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5" fillId="0" borderId="0"/>
    <xf numFmtId="0" fontId="1" fillId="0" borderId="0"/>
    <xf numFmtId="0" fontId="15" fillId="0" borderId="0"/>
    <xf numFmtId="189" fontId="9" fillId="0" borderId="1">
      <protection locked="0"/>
    </xf>
    <xf numFmtId="0" fontId="16" fillId="0" borderId="3" applyNumberFormat="0" applyFill="0" applyAlignment="0" applyProtection="0"/>
  </cellStyleXfs>
  <cellXfs count="53">
    <xf numFmtId="0" fontId="0" fillId="0" borderId="0" xfId="0"/>
    <xf numFmtId="0" fontId="1" fillId="2" borderId="0" xfId="8" applyNumberFormat="1" applyFill="1" applyBorder="1" applyAlignment="1" applyProtection="1">
      <alignment horizontal="left"/>
      <protection locked="0" hidden="1"/>
    </xf>
    <xf numFmtId="0" fontId="1" fillId="2" borderId="0" xfId="8" applyFill="1" applyBorder="1" applyAlignment="1" applyProtection="1">
      <alignment horizontal="left"/>
      <protection hidden="1"/>
    </xf>
    <xf numFmtId="0" fontId="3" fillId="3" borderId="0" xfId="8" applyFont="1" applyFill="1" applyBorder="1" applyAlignment="1" applyProtection="1">
      <alignment horizontal="left"/>
      <protection hidden="1"/>
    </xf>
    <xf numFmtId="0" fontId="1" fillId="2" borderId="0" xfId="8" applyFill="1" applyBorder="1" applyAlignment="1" applyProtection="1">
      <alignment horizontal="center"/>
      <protection locked="0" hidden="1"/>
    </xf>
    <xf numFmtId="0" fontId="2" fillId="4" borderId="0" xfId="8" applyFont="1" applyFill="1" applyBorder="1" applyAlignment="1" applyProtection="1">
      <alignment horizontal="left"/>
      <protection hidden="1"/>
    </xf>
    <xf numFmtId="0" fontId="1" fillId="4" borderId="0" xfId="8" applyNumberFormat="1" applyFill="1" applyBorder="1" applyAlignment="1" applyProtection="1">
      <protection hidden="1"/>
    </xf>
    <xf numFmtId="180" fontId="1" fillId="4" borderId="0" xfId="8" applyNumberFormat="1" applyFill="1" applyBorder="1" applyAlignment="1" applyProtection="1">
      <protection hidden="1"/>
    </xf>
    <xf numFmtId="0" fontId="1" fillId="4" borderId="0" xfId="8" applyFill="1" applyBorder="1" applyProtection="1">
      <protection hidden="1"/>
    </xf>
    <xf numFmtId="0" fontId="1" fillId="4" borderId="0" xfId="8" applyFont="1" applyFill="1" applyBorder="1" applyAlignment="1" applyProtection="1">
      <alignment horizontal="left"/>
      <protection hidden="1"/>
    </xf>
    <xf numFmtId="0" fontId="1" fillId="4" borderId="0" xfId="8" applyFill="1" applyBorder="1" applyAlignment="1" applyProtection="1">
      <alignment horizontal="left"/>
      <protection hidden="1"/>
    </xf>
    <xf numFmtId="0" fontId="3" fillId="4" borderId="0" xfId="8" applyFont="1" applyFill="1" applyBorder="1" applyAlignment="1" applyProtection="1">
      <alignment horizontal="left"/>
      <protection hidden="1"/>
    </xf>
    <xf numFmtId="0" fontId="1" fillId="4" borderId="0" xfId="8" applyFill="1" applyBorder="1" applyAlignment="1" applyProtection="1">
      <alignment horizontal="right"/>
      <protection hidden="1"/>
    </xf>
    <xf numFmtId="0" fontId="2" fillId="4" borderId="0" xfId="8" quotePrefix="1" applyFont="1" applyFill="1" applyBorder="1" applyAlignment="1" applyProtection="1">
      <alignment horizontal="left"/>
      <protection hidden="1"/>
    </xf>
    <xf numFmtId="181" fontId="1" fillId="4" borderId="0" xfId="8" applyNumberFormat="1" applyFill="1" applyBorder="1" applyAlignment="1" applyProtection="1">
      <alignment horizontal="left"/>
      <protection hidden="1"/>
    </xf>
    <xf numFmtId="180" fontId="1" fillId="4" borderId="0" xfId="8" applyNumberFormat="1" applyFont="1" applyFill="1" applyBorder="1" applyAlignment="1" applyProtection="1">
      <protection hidden="1"/>
    </xf>
    <xf numFmtId="181" fontId="1" fillId="4" borderId="0" xfId="8" applyNumberFormat="1" applyFill="1" applyBorder="1" applyProtection="1">
      <protection hidden="1"/>
    </xf>
    <xf numFmtId="180" fontId="2" fillId="4" borderId="0" xfId="8" applyNumberFormat="1" applyFont="1" applyFill="1" applyBorder="1" applyAlignment="1" applyProtection="1">
      <protection hidden="1"/>
    </xf>
    <xf numFmtId="3" fontId="4" fillId="4" borderId="0" xfId="5" applyNumberFormat="1" applyFill="1" applyBorder="1" applyAlignment="1" applyProtection="1">
      <protection hidden="1"/>
    </xf>
    <xf numFmtId="0" fontId="4" fillId="4" borderId="0" xfId="5" applyFill="1" applyBorder="1" applyAlignment="1" applyProtection="1">
      <protection hidden="1"/>
    </xf>
    <xf numFmtId="0" fontId="5" fillId="5" borderId="0" xfId="8" applyFont="1" applyFill="1" applyBorder="1" applyAlignment="1" applyProtection="1">
      <alignment horizontal="left"/>
      <protection hidden="1"/>
    </xf>
    <xf numFmtId="0" fontId="5" fillId="5" borderId="0" xfId="8" applyFont="1" applyFill="1" applyBorder="1" applyAlignment="1" applyProtection="1">
      <alignment horizontal="right"/>
      <protection hidden="1"/>
    </xf>
    <xf numFmtId="0" fontId="1" fillId="4" borderId="0" xfId="8" applyFill="1" applyBorder="1" applyAlignment="1" applyProtection="1">
      <protection hidden="1"/>
    </xf>
    <xf numFmtId="180" fontId="1" fillId="4" borderId="0" xfId="8" applyNumberFormat="1" applyFill="1" applyBorder="1" applyProtection="1">
      <protection hidden="1"/>
    </xf>
    <xf numFmtId="0" fontId="6" fillId="6" borderId="0" xfId="8" applyFont="1" applyFill="1" applyBorder="1" applyAlignment="1" applyProtection="1">
      <alignment horizontal="left"/>
      <protection hidden="1"/>
    </xf>
    <xf numFmtId="183" fontId="7" fillId="6" borderId="0" xfId="8" applyNumberFormat="1" applyFont="1" applyFill="1" applyBorder="1" applyProtection="1">
      <protection hidden="1"/>
    </xf>
    <xf numFmtId="184" fontId="7" fillId="6" borderId="0" xfId="8" applyNumberFormat="1" applyFont="1" applyFill="1" applyBorder="1" applyProtection="1">
      <protection hidden="1"/>
    </xf>
    <xf numFmtId="0" fontId="7" fillId="6" borderId="0" xfId="8" applyFont="1" applyFill="1" applyBorder="1" applyProtection="1">
      <protection hidden="1"/>
    </xf>
    <xf numFmtId="182" fontId="7" fillId="6" borderId="0" xfId="8" applyNumberFormat="1" applyFont="1" applyFill="1" applyBorder="1" applyProtection="1">
      <protection hidden="1"/>
    </xf>
    <xf numFmtId="185" fontId="7" fillId="6" borderId="0" xfId="8" applyNumberFormat="1" applyFont="1" applyFill="1" applyBorder="1" applyProtection="1">
      <protection hidden="1"/>
    </xf>
    <xf numFmtId="186" fontId="7" fillId="6" borderId="0" xfId="8" applyNumberFormat="1" applyFont="1" applyFill="1" applyBorder="1" applyProtection="1">
      <protection hidden="1"/>
    </xf>
    <xf numFmtId="184" fontId="6" fillId="6" borderId="0" xfId="8" applyNumberFormat="1" applyFont="1" applyFill="1" applyBorder="1" applyAlignment="1" applyProtection="1">
      <alignment horizontal="center"/>
      <protection hidden="1"/>
    </xf>
    <xf numFmtId="182" fontId="6" fillId="6" borderId="0" xfId="8" applyNumberFormat="1" applyFont="1" applyFill="1" applyBorder="1" applyProtection="1">
      <protection hidden="1"/>
    </xf>
    <xf numFmtId="0" fontId="12" fillId="7" borderId="0" xfId="8" applyFont="1" applyFill="1" applyBorder="1" applyAlignment="1" applyProtection="1">
      <alignment horizontal="left"/>
      <protection hidden="1"/>
    </xf>
    <xf numFmtId="0" fontId="13" fillId="7" borderId="2" xfId="8" applyFont="1" applyFill="1" applyBorder="1" applyAlignment="1" applyProtection="1">
      <alignment horizontal="left"/>
      <protection hidden="1"/>
    </xf>
    <xf numFmtId="0" fontId="14" fillId="4" borderId="0" xfId="8" applyFont="1" applyFill="1" applyBorder="1" applyAlignment="1" applyProtection="1">
      <alignment horizontal="left"/>
      <protection hidden="1"/>
    </xf>
    <xf numFmtId="0" fontId="1" fillId="3" borderId="0" xfId="8" applyFont="1" applyFill="1" applyBorder="1" applyAlignment="1" applyProtection="1">
      <alignment horizontal="left"/>
      <protection locked="0" hidden="1"/>
    </xf>
    <xf numFmtId="0" fontId="1" fillId="3" borderId="0" xfId="8" applyFill="1" applyBorder="1" applyAlignment="1" applyProtection="1">
      <alignment horizontal="left"/>
      <protection hidden="1"/>
    </xf>
    <xf numFmtId="0" fontId="3" fillId="2" borderId="0" xfId="8" applyFont="1" applyFill="1" applyBorder="1" applyAlignment="1" applyProtection="1">
      <alignment horizontal="left"/>
      <protection hidden="1"/>
    </xf>
    <xf numFmtId="0" fontId="1" fillId="4" borderId="0" xfId="8" applyFont="1" applyFill="1" applyBorder="1" applyProtection="1">
      <protection hidden="1"/>
    </xf>
    <xf numFmtId="190" fontId="1" fillId="4" borderId="0" xfId="8" applyNumberFormat="1" applyFill="1" applyBorder="1" applyAlignment="1" applyProtection="1">
      <protection hidden="1"/>
    </xf>
    <xf numFmtId="190" fontId="1" fillId="4" borderId="0" xfId="8" applyNumberFormat="1" applyFill="1" applyBorder="1" applyProtection="1">
      <protection hidden="1"/>
    </xf>
    <xf numFmtId="190" fontId="1" fillId="4" borderId="0" xfId="8" applyNumberFormat="1" applyFill="1" applyBorder="1" applyAlignment="1" applyProtection="1">
      <alignment horizontal="right"/>
      <protection hidden="1"/>
    </xf>
    <xf numFmtId="190" fontId="1" fillId="2" borderId="0" xfId="8" applyNumberFormat="1" applyFill="1" applyBorder="1" applyAlignment="1" applyProtection="1">
      <alignment horizontal="right"/>
      <protection locked="0" hidden="1"/>
    </xf>
    <xf numFmtId="190" fontId="1" fillId="8" borderId="0" xfId="8" applyNumberFormat="1" applyFill="1" applyBorder="1" applyAlignment="1" applyProtection="1">
      <alignment horizontal="right"/>
      <protection hidden="1"/>
    </xf>
    <xf numFmtId="190" fontId="1" fillId="3" borderId="0" xfId="8" applyNumberFormat="1" applyFill="1" applyBorder="1" applyAlignment="1" applyProtection="1">
      <alignment horizontal="right"/>
      <protection locked="0" hidden="1"/>
    </xf>
    <xf numFmtId="190" fontId="1" fillId="9" borderId="0" xfId="8" applyNumberFormat="1" applyFill="1" applyBorder="1" applyAlignment="1" applyProtection="1">
      <alignment horizontal="right"/>
      <protection hidden="1"/>
    </xf>
    <xf numFmtId="190" fontId="2" fillId="4" borderId="0" xfId="8" applyNumberFormat="1" applyFont="1" applyFill="1" applyBorder="1" applyAlignment="1" applyProtection="1">
      <alignment horizontal="right"/>
      <protection hidden="1"/>
    </xf>
    <xf numFmtId="190" fontId="1" fillId="2" borderId="0" xfId="8" applyNumberFormat="1" applyFont="1" applyFill="1" applyBorder="1" applyAlignment="1" applyProtection="1">
      <alignment horizontal="right"/>
      <protection locked="0" hidden="1"/>
    </xf>
    <xf numFmtId="190" fontId="1" fillId="4" borderId="0" xfId="8" applyNumberFormat="1" applyFont="1" applyFill="1" applyBorder="1" applyAlignment="1" applyProtection="1">
      <alignment horizontal="right"/>
      <protection hidden="1"/>
    </xf>
    <xf numFmtId="0" fontId="1" fillId="4" borderId="0" xfId="8" applyFont="1" applyFill="1" applyBorder="1" applyAlignment="1" applyProtection="1">
      <alignment horizontal="center"/>
      <protection hidden="1"/>
    </xf>
    <xf numFmtId="0" fontId="1" fillId="4" borderId="0" xfId="8" applyFill="1" applyBorder="1" applyAlignment="1" applyProtection="1">
      <alignment horizontal="center"/>
      <protection hidden="1"/>
    </xf>
    <xf numFmtId="190" fontId="2" fillId="10" borderId="0" xfId="8" applyNumberFormat="1" applyFont="1" applyFill="1" applyBorder="1" applyProtection="1">
      <protection hidden="1"/>
    </xf>
  </cellXfs>
  <cellStyles count="12">
    <cellStyle name="Date" xfId="1"/>
    <cellStyle name="Fixed" xfId="2"/>
    <cellStyle name="Heading1" xfId="3"/>
    <cellStyle name="Heading2" xfId="4"/>
    <cellStyle name="Hyperlink" xfId="5" builtinId="8"/>
    <cellStyle name="Standaard" xfId="0" builtinId="0"/>
    <cellStyle name="Standaard 2" xfId="6"/>
    <cellStyle name="Standaard 2 2" xfId="7"/>
    <cellStyle name="Standaard 3" xfId="8"/>
    <cellStyle name="Standaard 4" xfId="9"/>
    <cellStyle name="Totaal" xfId="11" builtinId="25" hidden="1"/>
    <cellStyle name="Total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PWDEC.xlsx" TargetMode="External"/><Relationship Id="rId1" Type="http://schemas.openxmlformats.org/officeDocument/2006/relationships/hyperlink" Target="PWAF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14"/>
  <sheetViews>
    <sheetView tabSelected="1" zoomScaleNormal="100" workbookViewId="0">
      <selection activeCell="B3" sqref="B3"/>
    </sheetView>
  </sheetViews>
  <sheetFormatPr defaultRowHeight="12.75" x14ac:dyDescent="0.2"/>
  <cols>
    <col min="1" max="1" width="26.42578125" style="8" customWidth="1"/>
    <col min="2" max="2" width="9.140625" style="8" customWidth="1"/>
    <col min="3" max="3" width="13.85546875" style="8" customWidth="1"/>
    <col min="4" max="4" width="17.28515625" style="8" customWidth="1"/>
    <col min="5" max="5" width="1.85546875" style="8" customWidth="1"/>
    <col min="6" max="6" width="12.28515625" style="8" bestFit="1" customWidth="1"/>
    <col min="7" max="7" width="17.85546875" style="8" customWidth="1"/>
    <col min="8" max="16384" width="9.140625" style="8"/>
  </cols>
  <sheetData>
    <row r="1" spans="1:7" ht="20.25" customHeight="1" thickTop="1" x14ac:dyDescent="0.3">
      <c r="A1" s="34" t="s">
        <v>36</v>
      </c>
      <c r="B1" s="33"/>
      <c r="C1" s="33"/>
      <c r="D1" s="5"/>
      <c r="E1" s="6"/>
      <c r="F1" s="7"/>
      <c r="G1" s="7"/>
    </row>
    <row r="2" spans="1:7" ht="12.75" customHeight="1" x14ac:dyDescent="0.3">
      <c r="A2" s="35"/>
      <c r="B2" s="5"/>
      <c r="C2" s="5"/>
      <c r="D2" s="5"/>
      <c r="E2" s="6"/>
      <c r="F2" s="7"/>
      <c r="G2" s="7"/>
    </row>
    <row r="3" spans="1:7" x14ac:dyDescent="0.2">
      <c r="A3" s="9" t="s">
        <v>0</v>
      </c>
      <c r="B3" s="1">
        <v>0</v>
      </c>
      <c r="C3" s="2"/>
      <c r="D3" s="5"/>
      <c r="E3" s="7"/>
      <c r="F3" s="7"/>
      <c r="G3" s="7"/>
    </row>
    <row r="4" spans="1:7" x14ac:dyDescent="0.2">
      <c r="A4" s="9" t="s">
        <v>1</v>
      </c>
      <c r="B4" s="36"/>
      <c r="C4" s="37"/>
      <c r="D4" s="5"/>
      <c r="E4" s="7"/>
      <c r="F4" s="7"/>
      <c r="G4" s="6"/>
    </row>
    <row r="5" spans="1:7" x14ac:dyDescent="0.2">
      <c r="A5" s="38" t="s">
        <v>2</v>
      </c>
      <c r="B5" s="7" t="s">
        <v>3</v>
      </c>
      <c r="C5" s="7"/>
      <c r="D5" s="43">
        <v>0</v>
      </c>
      <c r="E5" s="7"/>
      <c r="F5" s="7"/>
      <c r="G5" s="7"/>
    </row>
    <row r="6" spans="1:7" x14ac:dyDescent="0.2">
      <c r="A6" s="10"/>
      <c r="B6" s="7" t="s">
        <v>4</v>
      </c>
      <c r="C6" s="7"/>
      <c r="D6" s="43">
        <v>0</v>
      </c>
    </row>
    <row r="7" spans="1:7" x14ac:dyDescent="0.2">
      <c r="A7" s="10"/>
      <c r="B7" s="7" t="s">
        <v>5</v>
      </c>
      <c r="C7" s="7"/>
      <c r="D7" s="44">
        <f>SUM(D5:D6)</f>
        <v>0</v>
      </c>
    </row>
    <row r="8" spans="1:7" x14ac:dyDescent="0.2">
      <c r="A8" s="10"/>
      <c r="B8" s="7"/>
      <c r="C8" s="7"/>
      <c r="D8" s="42"/>
    </row>
    <row r="9" spans="1:7" x14ac:dyDescent="0.2">
      <c r="A9" s="3" t="s">
        <v>6</v>
      </c>
      <c r="B9" s="7" t="s">
        <v>3</v>
      </c>
      <c r="C9" s="7"/>
      <c r="D9" s="45">
        <v>0</v>
      </c>
    </row>
    <row r="10" spans="1:7" x14ac:dyDescent="0.2">
      <c r="A10" s="11"/>
      <c r="B10" s="7" t="s">
        <v>4</v>
      </c>
      <c r="C10" s="7"/>
      <c r="D10" s="45">
        <v>0</v>
      </c>
    </row>
    <row r="11" spans="1:7" x14ac:dyDescent="0.2">
      <c r="A11" s="11"/>
      <c r="B11" s="7" t="s">
        <v>5</v>
      </c>
      <c r="C11" s="7"/>
      <c r="D11" s="46">
        <f>SUM(D9:D10)</f>
        <v>0</v>
      </c>
    </row>
    <row r="12" spans="1:7" x14ac:dyDescent="0.2">
      <c r="A12" s="9"/>
      <c r="B12" s="12"/>
      <c r="C12" s="10"/>
      <c r="D12" s="42"/>
    </row>
    <row r="13" spans="1:7" x14ac:dyDescent="0.2">
      <c r="A13" s="9" t="s">
        <v>38</v>
      </c>
      <c r="B13" s="4" t="s">
        <v>39</v>
      </c>
      <c r="C13" s="5"/>
      <c r="D13" s="42"/>
      <c r="F13" s="7"/>
      <c r="G13" s="7"/>
    </row>
    <row r="14" spans="1:7" x14ac:dyDescent="0.2">
      <c r="A14" s="13" t="s">
        <v>7</v>
      </c>
      <c r="B14" s="5"/>
      <c r="C14" s="5"/>
      <c r="D14" s="47"/>
      <c r="E14" s="7"/>
      <c r="F14" s="7"/>
      <c r="G14" s="7"/>
    </row>
    <row r="15" spans="1:7" x14ac:dyDescent="0.2">
      <c r="A15" s="10"/>
      <c r="B15" s="10"/>
      <c r="C15" s="10"/>
      <c r="D15" s="42"/>
      <c r="E15" s="7"/>
      <c r="F15" s="7" t="s">
        <v>8</v>
      </c>
      <c r="G15" s="40">
        <f>IF(D11&gt;D7,E131+(E144-E157),E119)</f>
        <v>0</v>
      </c>
    </row>
    <row r="16" spans="1:7" x14ac:dyDescent="0.2">
      <c r="A16" s="9" t="s">
        <v>9</v>
      </c>
      <c r="B16" s="10"/>
      <c r="C16" s="10"/>
      <c r="D16" s="42">
        <f>G72</f>
        <v>75</v>
      </c>
      <c r="E16" s="7"/>
      <c r="F16" s="15" t="s">
        <v>10</v>
      </c>
      <c r="G16" s="40">
        <f>G15*21/100</f>
        <v>0</v>
      </c>
    </row>
    <row r="17" spans="1:7" x14ac:dyDescent="0.2">
      <c r="A17" s="9" t="s">
        <v>11</v>
      </c>
      <c r="B17" s="10"/>
      <c r="C17" s="10"/>
      <c r="D17" s="43">
        <v>0</v>
      </c>
      <c r="E17" s="7"/>
      <c r="F17" s="7"/>
      <c r="G17" s="40"/>
    </row>
    <row r="18" spans="1:7" x14ac:dyDescent="0.2">
      <c r="A18" s="9" t="s">
        <v>12</v>
      </c>
      <c r="B18" s="10"/>
      <c r="C18" s="14">
        <f>(A66+ROUNDDOWN((D5+D6-1)/C67,0)*A67)</f>
        <v>67.31</v>
      </c>
      <c r="D18" s="42"/>
      <c r="E18" s="7"/>
      <c r="F18" s="7"/>
      <c r="G18" s="40"/>
    </row>
    <row r="19" spans="1:7" x14ac:dyDescent="0.2">
      <c r="A19" s="9" t="s">
        <v>13</v>
      </c>
      <c r="B19" s="10"/>
      <c r="C19" s="14">
        <f>(A79+ROUNDDOWN((D9+D10-1)/C80,0)*A80)</f>
        <v>117.11</v>
      </c>
      <c r="D19" s="42"/>
      <c r="E19" s="7"/>
      <c r="F19" s="7"/>
      <c r="G19" s="40"/>
    </row>
    <row r="20" spans="1:7" x14ac:dyDescent="0.2">
      <c r="A20" s="9" t="s">
        <v>14</v>
      </c>
      <c r="B20" s="10"/>
      <c r="C20" s="14">
        <f>IF(D11&gt;D7,(D11-D7)*0.3%,0)</f>
        <v>0</v>
      </c>
      <c r="D20" s="42"/>
      <c r="E20" s="7"/>
      <c r="F20" s="7"/>
      <c r="G20" s="40"/>
    </row>
    <row r="21" spans="1:7" x14ac:dyDescent="0.2">
      <c r="A21" s="9" t="s">
        <v>15</v>
      </c>
      <c r="B21" s="10"/>
      <c r="C21" s="10"/>
      <c r="D21" s="42">
        <f>D87+C20</f>
        <v>220</v>
      </c>
      <c r="E21" s="7"/>
      <c r="F21" s="7"/>
      <c r="G21" s="40"/>
    </row>
    <row r="22" spans="1:7" x14ac:dyDescent="0.2">
      <c r="A22" s="9" t="s">
        <v>16</v>
      </c>
      <c r="B22" s="10"/>
      <c r="C22" s="10"/>
      <c r="D22" s="42">
        <v>0</v>
      </c>
      <c r="E22" s="7"/>
      <c r="F22" s="7"/>
      <c r="G22" s="40"/>
    </row>
    <row r="23" spans="1:7" x14ac:dyDescent="0.2">
      <c r="A23" s="10"/>
      <c r="B23" s="10"/>
      <c r="C23" s="50" t="s">
        <v>10</v>
      </c>
      <c r="D23" s="42">
        <f>D22*21/100</f>
        <v>0</v>
      </c>
      <c r="E23" s="7"/>
      <c r="F23" s="7"/>
      <c r="G23" s="40"/>
    </row>
    <row r="24" spans="1:7" x14ac:dyDescent="0.2">
      <c r="A24" s="9" t="s">
        <v>17</v>
      </c>
      <c r="B24" s="10"/>
      <c r="C24" s="51"/>
      <c r="D24" s="48">
        <f>IF(B13="1-ste",770,710)</f>
        <v>770</v>
      </c>
      <c r="E24" s="7"/>
      <c r="F24" s="7"/>
      <c r="G24" s="40"/>
    </row>
    <row r="25" spans="1:7" x14ac:dyDescent="0.2">
      <c r="A25" s="10"/>
      <c r="B25" s="10"/>
      <c r="C25" s="50" t="s">
        <v>10</v>
      </c>
      <c r="D25" s="42">
        <f>D24*21/100</f>
        <v>161.69999999999999</v>
      </c>
      <c r="E25" s="7"/>
      <c r="F25" s="7"/>
      <c r="G25" s="40"/>
    </row>
    <row r="26" spans="1:7" x14ac:dyDescent="0.2">
      <c r="A26" s="9" t="s">
        <v>37</v>
      </c>
      <c r="B26" s="10"/>
      <c r="C26" s="50"/>
      <c r="D26" s="43">
        <v>0</v>
      </c>
      <c r="E26" s="7"/>
      <c r="F26" s="7"/>
      <c r="G26" s="40"/>
    </row>
    <row r="27" spans="1:7" x14ac:dyDescent="0.2">
      <c r="A27" s="10"/>
      <c r="B27" s="10"/>
      <c r="C27" s="50" t="s">
        <v>10</v>
      </c>
      <c r="D27" s="42">
        <f>D26*21/100</f>
        <v>0</v>
      </c>
      <c r="E27" s="7"/>
      <c r="F27" s="7"/>
      <c r="G27" s="40"/>
    </row>
    <row r="28" spans="1:7" x14ac:dyDescent="0.2">
      <c r="A28" s="10"/>
      <c r="B28" s="10"/>
      <c r="C28" s="10"/>
      <c r="D28" s="42"/>
      <c r="E28" s="7"/>
      <c r="F28" s="7"/>
      <c r="G28" s="40"/>
    </row>
    <row r="29" spans="1:7" x14ac:dyDescent="0.2">
      <c r="A29" s="10"/>
      <c r="B29" s="10"/>
      <c r="C29" s="10" t="s">
        <v>18</v>
      </c>
      <c r="D29" s="49">
        <f>A76</f>
        <v>1065</v>
      </c>
      <c r="E29" s="7"/>
      <c r="F29" s="7" t="s">
        <v>19</v>
      </c>
      <c r="G29" s="40">
        <f>G15</f>
        <v>0</v>
      </c>
    </row>
    <row r="30" spans="1:7" x14ac:dyDescent="0.2">
      <c r="A30" s="10"/>
      <c r="B30" s="10"/>
      <c r="C30" s="10"/>
      <c r="D30" s="10"/>
      <c r="E30" s="7"/>
      <c r="F30" s="7" t="s">
        <v>20</v>
      </c>
      <c r="G30" s="40">
        <f>D29</f>
        <v>1065</v>
      </c>
    </row>
    <row r="31" spans="1:7" x14ac:dyDescent="0.2">
      <c r="A31" s="10"/>
      <c r="B31" s="10"/>
      <c r="C31" s="10"/>
      <c r="D31" s="10"/>
      <c r="E31" s="7"/>
      <c r="F31" s="7" t="s">
        <v>21</v>
      </c>
      <c r="G31" s="40">
        <f>SUM(G29+D29)</f>
        <v>1065</v>
      </c>
    </row>
    <row r="32" spans="1:7" x14ac:dyDescent="0.2">
      <c r="G32" s="41"/>
    </row>
    <row r="33" spans="4:7" x14ac:dyDescent="0.2">
      <c r="F33" s="15" t="s">
        <v>22</v>
      </c>
      <c r="G33" s="41">
        <f>D23+D25+D27+G16</f>
        <v>161.69999999999999</v>
      </c>
    </row>
    <row r="34" spans="4:7" x14ac:dyDescent="0.2">
      <c r="G34" s="41"/>
    </row>
    <row r="35" spans="4:7" x14ac:dyDescent="0.2">
      <c r="F35" s="17" t="s">
        <v>23</v>
      </c>
      <c r="G35" s="52">
        <f>SUM(G31:G33)</f>
        <v>1226.7</v>
      </c>
    </row>
    <row r="38" spans="4:7" x14ac:dyDescent="0.2">
      <c r="D38" s="18" t="s">
        <v>24</v>
      </c>
    </row>
    <row r="40" spans="4:7" x14ac:dyDescent="0.2">
      <c r="D40" s="19" t="s">
        <v>25</v>
      </c>
    </row>
    <row r="42" spans="4:7" hidden="1" x14ac:dyDescent="0.2"/>
    <row r="43" spans="4:7" hidden="1" x14ac:dyDescent="0.2"/>
    <row r="44" spans="4:7" hidden="1" x14ac:dyDescent="0.2"/>
    <row r="45" spans="4:7" hidden="1" x14ac:dyDescent="0.2"/>
    <row r="46" spans="4:7" hidden="1" x14ac:dyDescent="0.2"/>
    <row r="47" spans="4:7" hidden="1" x14ac:dyDescent="0.2"/>
    <row r="48" spans="4:7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spans="1:10" hidden="1" x14ac:dyDescent="0.2">
      <c r="A65" s="20" t="s">
        <v>26</v>
      </c>
      <c r="B65" s="21"/>
      <c r="C65" s="21"/>
      <c r="D65" s="21"/>
      <c r="F65" s="8" t="s">
        <v>27</v>
      </c>
      <c r="J65" s="39" t="s">
        <v>39</v>
      </c>
    </row>
    <row r="66" spans="1:10" hidden="1" x14ac:dyDescent="0.2">
      <c r="A66" s="22">
        <v>67.31</v>
      </c>
      <c r="B66" s="22" t="s">
        <v>28</v>
      </c>
      <c r="C66" s="22">
        <v>25000</v>
      </c>
      <c r="D66" s="22"/>
      <c r="J66" s="39" t="s">
        <v>40</v>
      </c>
    </row>
    <row r="67" spans="1:10" hidden="1" x14ac:dyDescent="0.2">
      <c r="A67" s="22">
        <v>23.56</v>
      </c>
      <c r="B67" s="22" t="s">
        <v>29</v>
      </c>
      <c r="C67" s="22">
        <v>25000</v>
      </c>
      <c r="D67" s="22" t="s">
        <v>30</v>
      </c>
      <c r="J67" s="39" t="s">
        <v>41</v>
      </c>
    </row>
    <row r="68" spans="1:10" hidden="1" x14ac:dyDescent="0.2">
      <c r="G68" s="16">
        <f>D11-D7</f>
        <v>0</v>
      </c>
    </row>
    <row r="69" spans="1:10" hidden="1" x14ac:dyDescent="0.2"/>
    <row r="70" spans="1:10" hidden="1" x14ac:dyDescent="0.2">
      <c r="G70" s="8">
        <f>IF(G68&gt;0,G68*0.01,75)</f>
        <v>75</v>
      </c>
    </row>
    <row r="71" spans="1:10" hidden="1" x14ac:dyDescent="0.2">
      <c r="A71" s="8" t="s">
        <v>31</v>
      </c>
      <c r="C71" s="8" t="s">
        <v>32</v>
      </c>
      <c r="D71" s="8" t="s">
        <v>33</v>
      </c>
    </row>
    <row r="72" spans="1:10" hidden="1" x14ac:dyDescent="0.2">
      <c r="C72" s="16">
        <f>D17</f>
        <v>0</v>
      </c>
      <c r="D72" s="8">
        <f>IF(D17=0,575,550)</f>
        <v>575</v>
      </c>
      <c r="G72" s="8">
        <f>IF(G70&lt;75,75,G70)</f>
        <v>75</v>
      </c>
    </row>
    <row r="73" spans="1:10" hidden="1" x14ac:dyDescent="0.2"/>
    <row r="74" spans="1:10" hidden="1" x14ac:dyDescent="0.2"/>
    <row r="75" spans="1:10" hidden="1" x14ac:dyDescent="0.2"/>
    <row r="76" spans="1:10" hidden="1" x14ac:dyDescent="0.2">
      <c r="A76" s="23">
        <f>SUM(D15:D27)-D23-D25-D27</f>
        <v>1065</v>
      </c>
    </row>
    <row r="77" spans="1:10" hidden="1" x14ac:dyDescent="0.2"/>
    <row r="78" spans="1:10" hidden="1" x14ac:dyDescent="0.2">
      <c r="A78" s="20" t="s">
        <v>34</v>
      </c>
      <c r="B78" s="21"/>
      <c r="C78" s="21"/>
      <c r="D78" s="21"/>
    </row>
    <row r="79" spans="1:10" hidden="1" x14ac:dyDescent="0.2">
      <c r="A79" s="22">
        <v>117.11</v>
      </c>
      <c r="B79" s="22" t="s">
        <v>28</v>
      </c>
      <c r="C79" s="22">
        <v>25000</v>
      </c>
      <c r="D79" s="22"/>
    </row>
    <row r="80" spans="1:10" hidden="1" x14ac:dyDescent="0.2">
      <c r="A80" s="22">
        <v>23.56</v>
      </c>
      <c r="B80" s="22" t="s">
        <v>29</v>
      </c>
      <c r="C80" s="22">
        <v>25000</v>
      </c>
      <c r="D80" s="22" t="s">
        <v>30</v>
      </c>
    </row>
    <row r="81" spans="4:4" hidden="1" x14ac:dyDescent="0.2"/>
    <row r="82" spans="4:4" hidden="1" x14ac:dyDescent="0.2"/>
    <row r="83" spans="4:4" hidden="1" x14ac:dyDescent="0.2"/>
    <row r="84" spans="4:4" hidden="1" x14ac:dyDescent="0.2">
      <c r="D84" s="16">
        <f>ROUNDUP(C18+C19,-2)</f>
        <v>200</v>
      </c>
    </row>
    <row r="85" spans="4:4" hidden="1" x14ac:dyDescent="0.2">
      <c r="D85" s="8">
        <f>IF((D84-C18-C19)&gt;90,D84-50,D84)</f>
        <v>200</v>
      </c>
    </row>
    <row r="86" spans="4:4" hidden="1" x14ac:dyDescent="0.2">
      <c r="D86" s="8">
        <f>IF((D85-C18-C19)&lt;30,(C18+C19+30),D85)</f>
        <v>214.42000000000002</v>
      </c>
    </row>
    <row r="87" spans="4:4" hidden="1" x14ac:dyDescent="0.2">
      <c r="D87" s="8">
        <f>ROUNDUP(D86,-1)</f>
        <v>220</v>
      </c>
    </row>
    <row r="88" spans="4:4" hidden="1" x14ac:dyDescent="0.2"/>
    <row r="89" spans="4:4" hidden="1" x14ac:dyDescent="0.2"/>
    <row r="90" spans="4:4" hidden="1" x14ac:dyDescent="0.2"/>
    <row r="91" spans="4:4" hidden="1" x14ac:dyDescent="0.2"/>
    <row r="92" spans="4:4" hidden="1" x14ac:dyDescent="0.2"/>
    <row r="93" spans="4:4" hidden="1" x14ac:dyDescent="0.2"/>
    <row r="94" spans="4:4" hidden="1" x14ac:dyDescent="0.2"/>
    <row r="95" spans="4:4" hidden="1" x14ac:dyDescent="0.2"/>
    <row r="96" spans="4:4" hidden="1" x14ac:dyDescent="0.2"/>
    <row r="97" spans="1:6" hidden="1" x14ac:dyDescent="0.2"/>
    <row r="98" spans="1:6" hidden="1" x14ac:dyDescent="0.2"/>
    <row r="99" spans="1:6" hidden="1" x14ac:dyDescent="0.2"/>
    <row r="100" spans="1:6" hidden="1" x14ac:dyDescent="0.2"/>
    <row r="101" spans="1:6" hidden="1" x14ac:dyDescent="0.2"/>
    <row r="102" spans="1:6" hidden="1" x14ac:dyDescent="0.2"/>
    <row r="103" spans="1:6" hidden="1" x14ac:dyDescent="0.2"/>
    <row r="104" spans="1:6" hidden="1" x14ac:dyDescent="0.2"/>
    <row r="105" spans="1:6" hidden="1" x14ac:dyDescent="0.2"/>
    <row r="106" spans="1:6" hidden="1" x14ac:dyDescent="0.2"/>
    <row r="107" spans="1:6" hidden="1" x14ac:dyDescent="0.2"/>
    <row r="108" spans="1:6" hidden="1" x14ac:dyDescent="0.2"/>
    <row r="109" spans="1:6" ht="15" hidden="1" x14ac:dyDescent="0.25">
      <c r="A109" s="24" t="s">
        <v>5</v>
      </c>
      <c r="B109" s="24"/>
      <c r="C109" s="25">
        <f>D11</f>
        <v>0</v>
      </c>
      <c r="D109" s="26"/>
      <c r="E109" s="27"/>
    </row>
    <row r="110" spans="1:6" ht="15" hidden="1" x14ac:dyDescent="0.25">
      <c r="A110" s="28">
        <v>0</v>
      </c>
      <c r="B110" s="26"/>
      <c r="C110" s="28">
        <v>7500</v>
      </c>
      <c r="D110" s="29">
        <v>8.5500000000000003E-3</v>
      </c>
      <c r="E110" s="29"/>
      <c r="F110" s="28">
        <f>IF($D$11&lt;C110,$D$11*D110,C110*D110)</f>
        <v>0</v>
      </c>
    </row>
    <row r="111" spans="1:6" ht="15" hidden="1" x14ac:dyDescent="0.25">
      <c r="A111" s="28">
        <v>7500</v>
      </c>
      <c r="B111" s="26"/>
      <c r="C111" s="28">
        <v>17500</v>
      </c>
      <c r="D111" s="29">
        <v>6.8399999999999997E-3</v>
      </c>
      <c r="E111" s="29"/>
      <c r="F111" s="26" t="str">
        <f t="shared" ref="F111:F116" si="0">IF($D$11&lt;=A111," ",IF($D$11&lt;C111,($D$11-C110)*D111,(C111-A111)*D111))</f>
        <v xml:space="preserve"> </v>
      </c>
    </row>
    <row r="112" spans="1:6" ht="15" hidden="1" x14ac:dyDescent="0.25">
      <c r="A112" s="28">
        <v>17500</v>
      </c>
      <c r="B112" s="26"/>
      <c r="C112" s="28">
        <v>30000</v>
      </c>
      <c r="D112" s="29">
        <v>4.5599999999999998E-3</v>
      </c>
      <c r="E112" s="29"/>
      <c r="F112" s="26" t="str">
        <f t="shared" si="0"/>
        <v xml:space="preserve"> </v>
      </c>
    </row>
    <row r="113" spans="1:6" ht="15" hidden="1" x14ac:dyDescent="0.25">
      <c r="A113" s="28">
        <v>30000</v>
      </c>
      <c r="B113" s="26"/>
      <c r="C113" s="28">
        <v>45495</v>
      </c>
      <c r="D113" s="29">
        <v>3.4199999999999999E-3</v>
      </c>
      <c r="E113" s="29"/>
      <c r="F113" s="26" t="str">
        <f t="shared" si="0"/>
        <v xml:space="preserve"> </v>
      </c>
    </row>
    <row r="114" spans="1:6" ht="15" hidden="1" x14ac:dyDescent="0.25">
      <c r="A114" s="28">
        <v>45495</v>
      </c>
      <c r="B114" s="26"/>
      <c r="C114" s="28">
        <v>64095</v>
      </c>
      <c r="D114" s="29">
        <v>2.2799999999999999E-3</v>
      </c>
      <c r="E114" s="29"/>
      <c r="F114" s="26" t="str">
        <f t="shared" si="0"/>
        <v xml:space="preserve"> </v>
      </c>
    </row>
    <row r="115" spans="1:6" ht="15" hidden="1" x14ac:dyDescent="0.25">
      <c r="A115" s="28">
        <v>64095</v>
      </c>
      <c r="B115" s="26"/>
      <c r="C115" s="28">
        <v>250095</v>
      </c>
      <c r="D115" s="29">
        <v>1.14E-3</v>
      </c>
      <c r="E115" s="29"/>
      <c r="F115" s="26" t="str">
        <f t="shared" si="0"/>
        <v xml:space="preserve"> </v>
      </c>
    </row>
    <row r="116" spans="1:6" ht="15" hidden="1" x14ac:dyDescent="0.25">
      <c r="A116" s="28">
        <v>250095</v>
      </c>
      <c r="B116" s="26"/>
      <c r="C116" s="28">
        <f>$D$9</f>
        <v>0</v>
      </c>
      <c r="D116" s="30">
        <v>3.4200000000000002E-4</v>
      </c>
      <c r="E116" s="29"/>
      <c r="F116" s="26" t="str">
        <f t="shared" si="0"/>
        <v xml:space="preserve"> </v>
      </c>
    </row>
    <row r="117" spans="1:6" ht="15" hidden="1" x14ac:dyDescent="0.25">
      <c r="A117" s="25">
        <v>10075000</v>
      </c>
      <c r="B117" s="25"/>
      <c r="C117" s="25">
        <f>$C$109</f>
        <v>0</v>
      </c>
      <c r="D117" s="30">
        <v>4.5600000000000003E-4</v>
      </c>
      <c r="E117" s="25" t="str">
        <f>IF($C$109&lt;=A117," E90",IF($C$109&lt;C117,($C$109-C116)*D117,(C117-A117)*D117))</f>
        <v xml:space="preserve"> E90</v>
      </c>
    </row>
    <row r="118" spans="1:6" ht="15" hidden="1" x14ac:dyDescent="0.25">
      <c r="A118" s="27"/>
      <c r="B118" s="27"/>
      <c r="C118" s="27"/>
      <c r="D118" s="27"/>
      <c r="E118" s="27"/>
    </row>
    <row r="119" spans="1:6" ht="15" hidden="1" x14ac:dyDescent="0.25">
      <c r="A119" s="31" t="s">
        <v>35</v>
      </c>
      <c r="B119" s="31"/>
      <c r="C119" s="27"/>
      <c r="D119" s="27"/>
      <c r="E119" s="32">
        <f>SUM(F110:F117)</f>
        <v>0</v>
      </c>
    </row>
    <row r="120" spans="1:6" ht="15" hidden="1" x14ac:dyDescent="0.25">
      <c r="A120" s="31"/>
      <c r="B120" s="31"/>
      <c r="C120" s="27"/>
      <c r="D120" s="27"/>
      <c r="E120" s="32"/>
    </row>
    <row r="121" spans="1:6" ht="15" hidden="1" x14ac:dyDescent="0.25">
      <c r="A121" s="24" t="s">
        <v>5</v>
      </c>
      <c r="B121" s="24"/>
      <c r="C121" s="25">
        <f>D7</f>
        <v>0</v>
      </c>
      <c r="D121" s="26"/>
      <c r="E121" s="27"/>
    </row>
    <row r="122" spans="1:6" ht="15" hidden="1" x14ac:dyDescent="0.25">
      <c r="A122" s="28">
        <v>0</v>
      </c>
      <c r="B122" s="26"/>
      <c r="C122" s="28">
        <v>7500</v>
      </c>
      <c r="D122" s="29">
        <v>8.5500000000000003E-3</v>
      </c>
      <c r="E122" s="29"/>
      <c r="F122" s="28">
        <f>IF($D$7&lt;C122,$D$7*D122,C122*D122)</f>
        <v>0</v>
      </c>
    </row>
    <row r="123" spans="1:6" ht="15" hidden="1" x14ac:dyDescent="0.25">
      <c r="A123" s="28">
        <v>7500</v>
      </c>
      <c r="B123" s="26"/>
      <c r="C123" s="28">
        <v>17500</v>
      </c>
      <c r="D123" s="29">
        <v>6.8399999999999997E-3</v>
      </c>
      <c r="E123" s="29"/>
      <c r="F123" s="26" t="str">
        <f t="shared" ref="F123:F128" si="1">IF($D$7&lt;=A123," ",IF($D$7&lt;C123,($D$7-C122)*D123,(C123-A123)*D123))</f>
        <v xml:space="preserve"> </v>
      </c>
    </row>
    <row r="124" spans="1:6" ht="15" hidden="1" x14ac:dyDescent="0.25">
      <c r="A124" s="28">
        <v>17500</v>
      </c>
      <c r="B124" s="26"/>
      <c r="C124" s="28">
        <v>30000</v>
      </c>
      <c r="D124" s="29">
        <v>4.5599999999999998E-3</v>
      </c>
      <c r="E124" s="29"/>
      <c r="F124" s="26" t="str">
        <f t="shared" si="1"/>
        <v xml:space="preserve"> </v>
      </c>
    </row>
    <row r="125" spans="1:6" ht="15" hidden="1" x14ac:dyDescent="0.25">
      <c r="A125" s="28">
        <v>30000</v>
      </c>
      <c r="B125" s="26"/>
      <c r="C125" s="28">
        <v>45495</v>
      </c>
      <c r="D125" s="29">
        <v>3.4199999999999999E-3</v>
      </c>
      <c r="E125" s="29"/>
      <c r="F125" s="26" t="str">
        <f t="shared" si="1"/>
        <v xml:space="preserve"> </v>
      </c>
    </row>
    <row r="126" spans="1:6" ht="15" hidden="1" x14ac:dyDescent="0.25">
      <c r="A126" s="28">
        <v>45495</v>
      </c>
      <c r="B126" s="26"/>
      <c r="C126" s="28">
        <v>64095</v>
      </c>
      <c r="D126" s="29">
        <v>2.2799999999999999E-3</v>
      </c>
      <c r="E126" s="29"/>
      <c r="F126" s="26" t="str">
        <f t="shared" si="1"/>
        <v xml:space="preserve"> </v>
      </c>
    </row>
    <row r="127" spans="1:6" ht="15" hidden="1" x14ac:dyDescent="0.25">
      <c r="A127" s="28">
        <v>64095</v>
      </c>
      <c r="B127" s="26"/>
      <c r="C127" s="28">
        <v>250095</v>
      </c>
      <c r="D127" s="29">
        <v>1.14E-3</v>
      </c>
      <c r="E127" s="29"/>
      <c r="F127" s="26" t="str">
        <f t="shared" si="1"/>
        <v xml:space="preserve"> </v>
      </c>
    </row>
    <row r="128" spans="1:6" ht="15" hidden="1" x14ac:dyDescent="0.25">
      <c r="A128" s="28">
        <v>250095</v>
      </c>
      <c r="B128" s="26"/>
      <c r="C128" s="28">
        <f>$D$9</f>
        <v>0</v>
      </c>
      <c r="D128" s="30">
        <v>3.4200000000000002E-4</v>
      </c>
      <c r="E128" s="29"/>
      <c r="F128" s="26" t="str">
        <f t="shared" si="1"/>
        <v xml:space="preserve"> </v>
      </c>
    </row>
    <row r="129" spans="1:6" ht="15" hidden="1" x14ac:dyDescent="0.25">
      <c r="A129" s="25">
        <v>10075000</v>
      </c>
      <c r="B129" s="25"/>
      <c r="C129" s="25">
        <f>$C$121</f>
        <v>0</v>
      </c>
      <c r="D129" s="30">
        <v>4.5600000000000003E-4</v>
      </c>
      <c r="E129" s="25" t="str">
        <f>IF($C$121&lt;=A129," E90",IF($C$121&lt;C129,($C$121-C128)*D129,(C129-A129)*D129))</f>
        <v xml:space="preserve"> E90</v>
      </c>
    </row>
    <row r="130" spans="1:6" ht="15" hidden="1" x14ac:dyDescent="0.25">
      <c r="A130" s="27"/>
      <c r="B130" s="27"/>
      <c r="C130" s="27"/>
      <c r="D130" s="27"/>
      <c r="E130" s="27"/>
    </row>
    <row r="131" spans="1:6" ht="15" hidden="1" x14ac:dyDescent="0.25">
      <c r="A131" s="31" t="s">
        <v>35</v>
      </c>
      <c r="B131" s="31"/>
      <c r="C131" s="27"/>
      <c r="D131" s="27"/>
      <c r="E131" s="32">
        <f>SUM(F122:F129)</f>
        <v>0</v>
      </c>
    </row>
    <row r="132" spans="1:6" hidden="1" x14ac:dyDescent="0.2"/>
    <row r="133" spans="1:6" hidden="1" x14ac:dyDescent="0.2"/>
    <row r="134" spans="1:6" ht="15" hidden="1" x14ac:dyDescent="0.25">
      <c r="A134" s="24" t="s">
        <v>5</v>
      </c>
      <c r="B134" s="24"/>
      <c r="C134" s="25">
        <f>D11</f>
        <v>0</v>
      </c>
      <c r="D134" s="26"/>
      <c r="E134" s="27"/>
    </row>
    <row r="135" spans="1:6" ht="15" hidden="1" x14ac:dyDescent="0.25">
      <c r="A135" s="28">
        <v>0</v>
      </c>
      <c r="B135" s="26"/>
      <c r="C135" s="28">
        <v>7500</v>
      </c>
      <c r="D135" s="29">
        <v>1.7100000000000001E-2</v>
      </c>
      <c r="E135" s="29"/>
      <c r="F135" s="28">
        <f>IF($D$11&lt;C135,$D$11*D135,C135*D135)</f>
        <v>0</v>
      </c>
    </row>
    <row r="136" spans="1:6" ht="15" hidden="1" x14ac:dyDescent="0.25">
      <c r="A136" s="28">
        <v>7500</v>
      </c>
      <c r="B136" s="26"/>
      <c r="C136" s="28">
        <v>17500</v>
      </c>
      <c r="D136" s="29">
        <v>1.3679999999999999E-2</v>
      </c>
      <c r="E136" s="29"/>
      <c r="F136" s="26" t="str">
        <f t="shared" ref="F136:F141" si="2">IF($D$11&lt;=A136," ",IF($D$11&lt;C136,($D$11-C135)*D136,(C136-A136)*D136))</f>
        <v xml:space="preserve"> </v>
      </c>
    </row>
    <row r="137" spans="1:6" ht="15" hidden="1" x14ac:dyDescent="0.25">
      <c r="A137" s="28">
        <v>17500</v>
      </c>
      <c r="B137" s="26"/>
      <c r="C137" s="28">
        <v>30000</v>
      </c>
      <c r="D137" s="29">
        <v>9.1199999999999996E-3</v>
      </c>
      <c r="E137" s="29"/>
      <c r="F137" s="26" t="str">
        <f t="shared" si="2"/>
        <v xml:space="preserve"> </v>
      </c>
    </row>
    <row r="138" spans="1:6" ht="15" hidden="1" x14ac:dyDescent="0.25">
      <c r="A138" s="28">
        <v>30000</v>
      </c>
      <c r="B138" s="26"/>
      <c r="C138" s="28">
        <v>45495</v>
      </c>
      <c r="D138" s="29">
        <v>6.8399999999999997E-3</v>
      </c>
      <c r="E138" s="29"/>
      <c r="F138" s="26" t="str">
        <f t="shared" si="2"/>
        <v xml:space="preserve"> </v>
      </c>
    </row>
    <row r="139" spans="1:6" ht="15" hidden="1" x14ac:dyDescent="0.25">
      <c r="A139" s="28">
        <v>45495</v>
      </c>
      <c r="B139" s="26"/>
      <c r="C139" s="28">
        <v>64095</v>
      </c>
      <c r="D139" s="29">
        <v>4.5599999999999998E-3</v>
      </c>
      <c r="E139" s="29"/>
      <c r="F139" s="26" t="str">
        <f t="shared" si="2"/>
        <v xml:space="preserve"> </v>
      </c>
    </row>
    <row r="140" spans="1:6" ht="15" hidden="1" x14ac:dyDescent="0.25">
      <c r="A140" s="28">
        <v>64095</v>
      </c>
      <c r="B140" s="26"/>
      <c r="C140" s="28">
        <v>250095</v>
      </c>
      <c r="D140" s="29">
        <v>2.2799999999999999E-3</v>
      </c>
      <c r="E140" s="29"/>
      <c r="F140" s="26" t="str">
        <f t="shared" si="2"/>
        <v xml:space="preserve"> </v>
      </c>
    </row>
    <row r="141" spans="1:6" ht="15" hidden="1" x14ac:dyDescent="0.25">
      <c r="A141" s="28">
        <v>250095</v>
      </c>
      <c r="B141" s="26"/>
      <c r="C141" s="28">
        <f>$D$9</f>
        <v>0</v>
      </c>
      <c r="D141" s="30">
        <v>4.5600000000000003E-4</v>
      </c>
      <c r="E141" s="29"/>
      <c r="F141" s="26" t="str">
        <f t="shared" si="2"/>
        <v xml:space="preserve"> </v>
      </c>
    </row>
    <row r="142" spans="1:6" ht="15" hidden="1" x14ac:dyDescent="0.25">
      <c r="A142" s="25">
        <v>10075000</v>
      </c>
      <c r="B142" s="25"/>
      <c r="C142" s="25">
        <f>$C$134</f>
        <v>0</v>
      </c>
      <c r="D142" s="30">
        <v>4.5600000000000003E-4</v>
      </c>
      <c r="E142" s="25" t="str">
        <f>IF($C$134&lt;=A142," E90",IF($C$134&lt;C142,($C$134-C141)*D142,(C142-A142)*D142))</f>
        <v xml:space="preserve"> E90</v>
      </c>
    </row>
    <row r="143" spans="1:6" ht="15" hidden="1" x14ac:dyDescent="0.25">
      <c r="A143" s="27"/>
      <c r="B143" s="27"/>
      <c r="C143" s="27"/>
      <c r="D143" s="27"/>
      <c r="E143" s="27"/>
    </row>
    <row r="144" spans="1:6" ht="15" hidden="1" x14ac:dyDescent="0.25">
      <c r="A144" s="31" t="s">
        <v>35</v>
      </c>
      <c r="B144" s="31"/>
      <c r="C144" s="27"/>
      <c r="D144" s="27"/>
      <c r="E144" s="32">
        <f>SUM(F135:F142)</f>
        <v>0</v>
      </c>
    </row>
    <row r="145" spans="1:6" hidden="1" x14ac:dyDescent="0.2"/>
    <row r="146" spans="1:6" hidden="1" x14ac:dyDescent="0.2"/>
    <row r="147" spans="1:6" ht="15" hidden="1" x14ac:dyDescent="0.25">
      <c r="A147" s="24" t="s">
        <v>5</v>
      </c>
      <c r="B147" s="24"/>
      <c r="C147" s="25">
        <f>D7</f>
        <v>0</v>
      </c>
      <c r="D147" s="26"/>
      <c r="E147" s="27"/>
    </row>
    <row r="148" spans="1:6" ht="15" hidden="1" x14ac:dyDescent="0.25">
      <c r="A148" s="28">
        <v>0</v>
      </c>
      <c r="B148" s="26"/>
      <c r="C148" s="28">
        <v>7500</v>
      </c>
      <c r="D148" s="29">
        <v>1.7100000000000001E-2</v>
      </c>
      <c r="E148" s="29"/>
      <c r="F148" s="28">
        <f>IF($D$7&lt;C148,$D$7*D148,C148*D148)</f>
        <v>0</v>
      </c>
    </row>
    <row r="149" spans="1:6" ht="15" hidden="1" x14ac:dyDescent="0.25">
      <c r="A149" s="28">
        <v>7500</v>
      </c>
      <c r="B149" s="26"/>
      <c r="C149" s="28">
        <v>17500</v>
      </c>
      <c r="D149" s="29">
        <v>1.3679999999999999E-2</v>
      </c>
      <c r="E149" s="29"/>
      <c r="F149" s="26" t="str">
        <f t="shared" ref="F149:F154" si="3">IF($D$7&lt;=A149," ",IF($D$7&lt;C149,($D$7-C148)*D149,(C149-A149)*D149))</f>
        <v xml:space="preserve"> </v>
      </c>
    </row>
    <row r="150" spans="1:6" ht="15" hidden="1" x14ac:dyDescent="0.25">
      <c r="A150" s="28">
        <v>17500</v>
      </c>
      <c r="B150" s="26"/>
      <c r="C150" s="28">
        <v>30000</v>
      </c>
      <c r="D150" s="29">
        <v>9.1199999999999996E-3</v>
      </c>
      <c r="E150" s="29"/>
      <c r="F150" s="26" t="str">
        <f t="shared" si="3"/>
        <v xml:space="preserve"> </v>
      </c>
    </row>
    <row r="151" spans="1:6" ht="15" hidden="1" x14ac:dyDescent="0.25">
      <c r="A151" s="28">
        <v>30000</v>
      </c>
      <c r="B151" s="26"/>
      <c r="C151" s="28">
        <v>45495</v>
      </c>
      <c r="D151" s="29">
        <v>6.8399999999999997E-3</v>
      </c>
      <c r="E151" s="29"/>
      <c r="F151" s="26" t="str">
        <f t="shared" si="3"/>
        <v xml:space="preserve"> </v>
      </c>
    </row>
    <row r="152" spans="1:6" ht="15" hidden="1" x14ac:dyDescent="0.25">
      <c r="A152" s="28">
        <v>45495</v>
      </c>
      <c r="B152" s="26"/>
      <c r="C152" s="28">
        <v>64095</v>
      </c>
      <c r="D152" s="29">
        <v>4.5599999999999998E-3</v>
      </c>
      <c r="E152" s="29"/>
      <c r="F152" s="26" t="str">
        <f t="shared" si="3"/>
        <v xml:space="preserve"> </v>
      </c>
    </row>
    <row r="153" spans="1:6" ht="15" hidden="1" x14ac:dyDescent="0.25">
      <c r="A153" s="28">
        <v>64095</v>
      </c>
      <c r="B153" s="26"/>
      <c r="C153" s="28">
        <v>250095</v>
      </c>
      <c r="D153" s="29">
        <v>2.2799999999999999E-3</v>
      </c>
      <c r="E153" s="29"/>
      <c r="F153" s="26" t="str">
        <f t="shared" si="3"/>
        <v xml:space="preserve"> </v>
      </c>
    </row>
    <row r="154" spans="1:6" ht="15" hidden="1" x14ac:dyDescent="0.25">
      <c r="A154" s="28">
        <v>250095</v>
      </c>
      <c r="B154" s="26"/>
      <c r="C154" s="28">
        <f>$D$9</f>
        <v>0</v>
      </c>
      <c r="D154" s="30">
        <v>4.5600000000000003E-4</v>
      </c>
      <c r="E154" s="29"/>
      <c r="F154" s="26" t="str">
        <f t="shared" si="3"/>
        <v xml:space="preserve"> </v>
      </c>
    </row>
    <row r="155" spans="1:6" ht="15" hidden="1" x14ac:dyDescent="0.25">
      <c r="A155" s="25">
        <v>10075000</v>
      </c>
      <c r="B155" s="25"/>
      <c r="C155" s="25">
        <f>$C$147</f>
        <v>0</v>
      </c>
      <c r="D155" s="30">
        <v>4.5600000000000003E-4</v>
      </c>
      <c r="E155" s="25" t="str">
        <f>IF($C$147&lt;=A155," E90",IF($C$147&lt;C155,($C$147-C154)*D155,(C155-A155)*D155))</f>
        <v xml:space="preserve"> E90</v>
      </c>
    </row>
    <row r="156" spans="1:6" ht="15" hidden="1" x14ac:dyDescent="0.25">
      <c r="A156" s="27"/>
      <c r="B156" s="27"/>
      <c r="C156" s="27"/>
      <c r="D156" s="27"/>
      <c r="E156" s="27"/>
    </row>
    <row r="157" spans="1:6" ht="15" hidden="1" x14ac:dyDescent="0.25">
      <c r="A157" s="31" t="s">
        <v>35</v>
      </c>
      <c r="B157" s="31"/>
      <c r="C157" s="27"/>
      <c r="D157" s="27"/>
      <c r="E157" s="32">
        <f>SUM(F148:F155)</f>
        <v>0</v>
      </c>
    </row>
    <row r="158" spans="1:6" hidden="1" x14ac:dyDescent="0.2"/>
    <row r="159" spans="1:6" hidden="1" x14ac:dyDescent="0.2"/>
    <row r="160" spans="1:6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</sheetData>
  <phoneticPr fontId="0" type="noConversion"/>
  <dataValidations count="1">
    <dataValidation type="list" allowBlank="1" showInputMessage="1" showErrorMessage="1" sqref="B13">
      <formula1>$J$65:$J$67</formula1>
    </dataValidation>
  </dataValidations>
  <hyperlinks>
    <hyperlink ref="D38" r:id="rId1"/>
    <hyperlink ref="D40" r:id="rId2"/>
  </hyperlinks>
  <pageMargins left="0.75" right="0.75" top="1" bottom="1" header="0.5" footer="0.5"/>
  <pageSetup paperSize="9" orientation="landscape" horizontalDpi="300" verticalDpi="300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16</vt:i4>
      </vt:variant>
    </vt:vector>
  </HeadingPairs>
  <TitlesOfParts>
    <vt:vector size="17" baseType="lpstr">
      <vt:lpstr>PW</vt:lpstr>
      <vt:lpstr>PW!_1._Zegels_Minuut_Brevet</vt:lpstr>
      <vt:lpstr>PW!_13._Allerlei_uitgaven</vt:lpstr>
      <vt:lpstr>PW!_14.</vt:lpstr>
      <vt:lpstr>PW!_15.</vt:lpstr>
      <vt:lpstr>PW!_2._Registratie_Minuut_Brevet</vt:lpstr>
      <vt:lpstr>PW!_3._Registratie_aanhangsel</vt:lpstr>
      <vt:lpstr>PW!_6._Loon_pandbewaarder</vt:lpstr>
      <vt:lpstr>PW!_7._Zegels__bord._aanh.</vt:lpstr>
      <vt:lpstr>PW!_8._Opzoekingen</vt:lpstr>
      <vt:lpstr>PW!Aard</vt:lpstr>
      <vt:lpstr>PW!Afdrukbereik</vt:lpstr>
      <vt:lpstr>PW!Datum</vt:lpstr>
      <vt:lpstr>PW!Kantoor_van_Notaris_J._SIMONART_te_Leuven</vt:lpstr>
      <vt:lpstr>PW!KOSTENFICHE</vt:lpstr>
      <vt:lpstr>PW!Naam</vt:lpstr>
      <vt:lpstr>PW!Rep.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2012-08-13T15:53:20Z</dcterms:created>
  <dcterms:modified xsi:type="dcterms:W3CDTF">2014-10-10T19:56:06Z</dcterms:modified>
</cp:coreProperties>
</file>