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480" yWindow="150" windowWidth="14355" windowHeight="7995"/>
  </bookViews>
  <sheets>
    <sheet name="VBIBTHMH" sheetId="1" r:id="rId1"/>
  </sheets>
  <definedNames>
    <definedName name="_1._Zegels_Minuut_Brevet" localSheetId="0">VBIBTHMH!$A$15:$F$15</definedName>
    <definedName name="_1._Zegels_Minuut_Brevet">#REF!</definedName>
    <definedName name="_10._Tweede_getuigschrift" localSheetId="0">VBIBTHMH!#REF!</definedName>
    <definedName name="_10._Tweede_getuigschrift">#REF!</definedName>
    <definedName name="_11._Kadaster_uittreksel" localSheetId="0">VBIBTHMH!#REF!</definedName>
    <definedName name="_11._Kadaster_uittreksel">#REF!</definedName>
    <definedName name="_12._Getuigen" localSheetId="0">VBIBTHMH!#REF!</definedName>
    <definedName name="_12._Getuigen">#REF!</definedName>
    <definedName name="_13._Allerlei_uitgaven" localSheetId="0">VBIBTHMH!#REF!</definedName>
    <definedName name="_13._Allerlei_uitgaven">#REF!</definedName>
    <definedName name="_14." localSheetId="0">VBIBTHMH!#REF!</definedName>
    <definedName name="_14.">#REF!</definedName>
    <definedName name="_15." localSheetId="0">VBIBTHMH!#REF!</definedName>
    <definedName name="_15.">#REF!</definedName>
    <definedName name="_2._Registratie_Minuut_Brevet" localSheetId="0">VBIBTHMH!$B$19:$G$19</definedName>
    <definedName name="_2._Registratie_Minuut_Brevet">#REF!</definedName>
    <definedName name="_3._Registratie_aanhangsel" localSheetId="0">VBIBTHMH!$E$20:$G$20</definedName>
    <definedName name="_3._Registratie_aanhangsel">#REF!</definedName>
    <definedName name="_4.Zegels_afschrift_grosse" localSheetId="0">VBIBTHMH!#REF!</definedName>
    <definedName name="_4.Zegels_afschrift_grosse">#REF!</definedName>
    <definedName name="_5._Hypotheek__inschr._overschr._doorh." localSheetId="0">VBIBTHMH!#REF!</definedName>
    <definedName name="_5._Hypotheek__inschr._overschr._doorh.">#REF!</definedName>
    <definedName name="_6._Loon_pandbewaarder" localSheetId="0">VBIBTHMH!#REF!</definedName>
    <definedName name="_6._Loon_pandbewaarder">#REF!</definedName>
    <definedName name="_7._Zegels__bord._aanh." localSheetId="0">VBIBTHMH!#REF!</definedName>
    <definedName name="_7._Zegels__bord._aanh.">#REF!</definedName>
    <definedName name="_8._Opzoekingen" localSheetId="0">VBIBTHMH!#REF!</definedName>
    <definedName name="_8._Opzoekingen">#REF!</definedName>
    <definedName name="_9._Hypothecair_getuigschrift" localSheetId="0">VBIBTHMH!#REF!</definedName>
    <definedName name="_9._Hypothecair_getuigschrift">#REF!</definedName>
    <definedName name="Aard" localSheetId="0">VBIBTHMH!$C$5:$F$5</definedName>
    <definedName name="Aard">#REF!</definedName>
    <definedName name="_xlnm.Print_Area" localSheetId="0">VBIBTHMH!$A$1:$E$48</definedName>
    <definedName name="Datum" localSheetId="0">VBIBTHMH!$B$5:$G$46</definedName>
    <definedName name="Datum">#REF!</definedName>
    <definedName name="gemeentelijke_info">#REF!</definedName>
    <definedName name="Kantoor_van_Notaris_J._SIMONART_te_Leuven" localSheetId="0">VBIBTHMH!#REF!</definedName>
    <definedName name="Kantoor_van_Notaris_J._SIMONART_te_Leuven">#REF!</definedName>
    <definedName name="KOSTENFICHE" localSheetId="0">VBIBTHMH!$A$1:$G$46</definedName>
    <definedName name="KOSTENFICHE">#REF!</definedName>
    <definedName name="Last_Row">IF(Values_Entered,Header_Row+Number_of_Payments,Header_Row)</definedName>
    <definedName name="Naam" localSheetId="0">VBIBTHMH!$C$6:$F$6</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VBIBTHMH!$F$5:$F$47</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VBIBTHMH!#REF!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VBIBTHMH!$A$4:$G$46</definedName>
  </definedNames>
  <calcPr calcId="152511"/>
</workbook>
</file>

<file path=xl/calcChain.xml><?xml version="1.0" encoding="utf-8"?>
<calcChain xmlns="http://schemas.openxmlformats.org/spreadsheetml/2006/main">
  <c r="D36" i="1" l="1"/>
  <c r="B7" i="1" l="1"/>
  <c r="D17" i="1"/>
  <c r="D18" i="1"/>
  <c r="D20" i="1"/>
  <c r="D53" i="1"/>
  <c r="D57" i="1"/>
  <c r="C64" i="1"/>
  <c r="C65" i="1"/>
  <c r="C66" i="1"/>
  <c r="D69" i="1"/>
  <c r="D70" i="1"/>
  <c r="D71" i="1"/>
  <c r="D73" i="1"/>
  <c r="D75" i="1"/>
  <c r="G76" i="1"/>
  <c r="C87" i="1"/>
  <c r="E249" i="1" s="1"/>
  <c r="C141" i="1"/>
  <c r="D141" i="1"/>
  <c r="D153" i="1"/>
  <c r="D154" i="1"/>
  <c r="D155" i="1" s="1"/>
  <c r="D156" i="1" s="1"/>
  <c r="D67" i="1" s="1"/>
  <c r="C185" i="1"/>
  <c r="C190" i="1"/>
  <c r="F196" i="1" s="1"/>
  <c r="F191" i="1"/>
  <c r="F195" i="1"/>
  <c r="C197" i="1"/>
  <c r="F197" i="1"/>
  <c r="C198" i="1"/>
  <c r="C210" i="1"/>
  <c r="C216" i="1"/>
  <c r="F222" i="1" s="1"/>
  <c r="F217" i="1"/>
  <c r="F221" i="1"/>
  <c r="C223" i="1"/>
  <c r="F223" i="1"/>
  <c r="C224" i="1"/>
  <c r="C236" i="1"/>
  <c r="D236" i="1"/>
  <c r="C238" i="1" s="1"/>
  <c r="C94" i="1" s="1"/>
  <c r="E236" i="1"/>
  <c r="E244" i="1"/>
  <c r="E248" i="1"/>
  <c r="C250" i="1"/>
  <c r="E278" i="1"/>
  <c r="C281" i="1"/>
  <c r="D16" i="1" s="1"/>
  <c r="E23" i="1" s="1"/>
  <c r="C282" i="1"/>
  <c r="C283" i="1"/>
  <c r="D283" i="1"/>
  <c r="E283" i="1"/>
  <c r="C284" i="1"/>
  <c r="D284" i="1"/>
  <c r="E284" i="1"/>
  <c r="C286" i="1"/>
  <c r="C287" i="1"/>
  <c r="C289" i="1"/>
  <c r="C288" i="1" s="1"/>
  <c r="C290" i="1"/>
  <c r="E290" i="1"/>
  <c r="F290" i="1"/>
  <c r="C291" i="1"/>
  <c r="E291" i="1"/>
  <c r="F291" i="1"/>
  <c r="F293" i="1" s="1"/>
  <c r="D40" i="1" s="1"/>
  <c r="C292" i="1"/>
  <c r="E292" i="1"/>
  <c r="F292" i="1"/>
  <c r="E293" i="1"/>
  <c r="E296" i="1"/>
  <c r="E297" i="1"/>
  <c r="F297" i="1"/>
  <c r="E298" i="1"/>
  <c r="F298" i="1"/>
  <c r="E299" i="1"/>
  <c r="F299" i="1"/>
  <c r="B303" i="1"/>
  <c r="C303" i="1"/>
  <c r="B304" i="1"/>
  <c r="C304" i="1"/>
  <c r="F320" i="1"/>
  <c r="F328" i="1" s="1"/>
  <c r="E15" i="1" s="1"/>
  <c r="F321" i="1"/>
  <c r="F322" i="1"/>
  <c r="F323" i="1"/>
  <c r="F324" i="1"/>
  <c r="F325" i="1"/>
  <c r="C326" i="1"/>
  <c r="F326" i="1"/>
  <c r="D370" i="1"/>
  <c r="F375" i="1"/>
  <c r="E384" i="1" s="1"/>
  <c r="F376" i="1"/>
  <c r="F377" i="1"/>
  <c r="F378" i="1"/>
  <c r="F379" i="1"/>
  <c r="F380" i="1"/>
  <c r="C381" i="1"/>
  <c r="F381" i="1"/>
  <c r="E382" i="1"/>
  <c r="F300" i="1" l="1"/>
  <c r="D43" i="1" s="1"/>
  <c r="E294" i="1"/>
  <c r="D39" i="1" s="1"/>
  <c r="E300" i="1"/>
  <c r="D42" i="1" s="1"/>
  <c r="E47" i="1" s="1"/>
  <c r="E97" i="1"/>
  <c r="C96" i="1"/>
  <c r="E24" i="1"/>
  <c r="E26" i="1" s="1"/>
  <c r="E45" i="1" s="1"/>
  <c r="E247" i="1"/>
  <c r="F220" i="1"/>
  <c r="C203" i="1"/>
  <c r="F194" i="1"/>
  <c r="C178" i="1"/>
  <c r="E246" i="1"/>
  <c r="F219" i="1"/>
  <c r="E226" i="1" s="1"/>
  <c r="F193" i="1"/>
  <c r="E200" i="1" s="1"/>
  <c r="E245" i="1"/>
  <c r="E252" i="1" s="1"/>
  <c r="E253" i="1" s="1"/>
  <c r="E91" i="1" s="1"/>
  <c r="E224" i="1"/>
  <c r="F218" i="1"/>
  <c r="E198" i="1"/>
  <c r="F192" i="1"/>
  <c r="G137" i="1"/>
  <c r="G139" i="1" s="1"/>
  <c r="G141" i="1" s="1"/>
  <c r="D62" i="1" s="1"/>
  <c r="A145" i="1" s="1"/>
  <c r="E250" i="1"/>
  <c r="C242" i="1"/>
  <c r="E96" i="1" l="1"/>
  <c r="E98" i="1" s="1"/>
  <c r="E100" i="1"/>
  <c r="F180" i="1"/>
  <c r="E186" i="1"/>
  <c r="F181" i="1"/>
  <c r="F182" i="1"/>
  <c r="F183" i="1"/>
  <c r="F184" i="1"/>
  <c r="F179" i="1"/>
  <c r="F185" i="1"/>
  <c r="C186" i="1"/>
  <c r="F205" i="1"/>
  <c r="E211" i="1"/>
  <c r="F206" i="1"/>
  <c r="F207" i="1"/>
  <c r="F208" i="1"/>
  <c r="F209" i="1"/>
  <c r="F204" i="1"/>
  <c r="E213" i="1" s="1"/>
  <c r="C211" i="1"/>
  <c r="F210" i="1"/>
  <c r="E102" i="1" l="1"/>
  <c r="E188" i="1"/>
  <c r="G61" i="1" s="1"/>
  <c r="G62" i="1" l="1"/>
  <c r="G79" i="1" s="1"/>
  <c r="G75" i="1"/>
  <c r="G77" i="1" s="1"/>
  <c r="G81" i="1" s="1"/>
</calcChain>
</file>

<file path=xl/comments1.xml><?xml version="1.0" encoding="utf-8"?>
<comments xmlns="http://schemas.openxmlformats.org/spreadsheetml/2006/main">
  <authors>
    <author>Formados</author>
    <author>Jo Hermans</author>
    <author>licentie</author>
  </authors>
  <commentList>
    <comment ref="A9" authorId="0">
      <text>
        <r>
          <rPr>
            <sz val="9"/>
            <color indexed="81"/>
            <rFont val="Tahoma"/>
            <family val="2"/>
          </rPr>
          <t>- achat pur (pas d'échange,...)
- pleine propriété d'un immeuble affecté ou destiné en tout ou en partie à l'habitation (maison ou appartement en construction ou sur plan, PAS DE TERRAIN A BATIR)
- pas propriétaire de la totalité d'une autre habitation
- établir résidence principale dans la maison (2 ans) ou l'appartement en construction (3 ans) et maintien de la résidence principale dans le bien acquis pendant 5 ans</t>
        </r>
      </text>
    </comment>
    <comment ref="A11" authorId="1">
      <text>
        <r>
          <rPr>
            <sz val="8"/>
            <color indexed="81"/>
            <rFont val="Tahoma"/>
            <family val="2"/>
          </rPr>
          <t>Dans ce cas l'acquéreur a droit à une réduction de 250 euros sur l'honoraire pour autant que le RC de la maison satisfait aux conditions applicables dans les autres régions (745 euros,…) et que l'abattement est également d'application</t>
        </r>
      </text>
    </comment>
    <comment ref="D63" authorId="2">
      <text>
        <r>
          <rPr>
            <b/>
            <sz val="10"/>
            <color indexed="81"/>
            <rFont val="Tahoma"/>
            <family val="2"/>
          </rPr>
          <t>Le montant réel des droits d'enregistrement des annexes</t>
        </r>
      </text>
    </comment>
  </commentList>
</comments>
</file>

<file path=xl/sharedStrings.xml><?xml version="1.0" encoding="utf-8"?>
<sst xmlns="http://schemas.openxmlformats.org/spreadsheetml/2006/main" count="202" uniqueCount="130">
  <si>
    <t>Dossier</t>
  </si>
  <si>
    <t>Prijs</t>
  </si>
  <si>
    <t>Basis</t>
  </si>
  <si>
    <t>Abattement?</t>
  </si>
  <si>
    <t>------------------------------------------------------------------------------------------------</t>
  </si>
  <si>
    <t>Ereloon</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</si>
  <si>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</si>
  <si>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</si>
  <si>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</si>
  <si>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</si>
  <si>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</si>
  <si>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</si>
  <si>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</si>
  <si>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</si>
  <si>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</si>
  <si>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</si>
  <si>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</si>
  <si>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</si>
  <si>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</si>
  <si>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</si>
  <si>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</si>
  <si>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</si>
  <si>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</si>
  <si>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</si>
  <si>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</si>
  <si>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</si>
  <si>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</si>
  <si>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</si>
  <si>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</si>
  <si>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</si>
  <si>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</si>
  <si>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</si>
  <si>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</si>
  <si>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</si>
  <si>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</si>
  <si>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</si>
  <si>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</si>
  <si>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</si>
  <si>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</si>
  <si>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</si>
  <si>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</si>
  <si>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</si>
  <si>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</si>
  <si>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</si>
  <si>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</si>
  <si>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</si>
  <si>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</si>
  <si>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</si>
  <si>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</si>
  <si>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</si>
  <si>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</si>
  <si>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</si>
  <si>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</si>
  <si>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Loon hypotheekbewaarder</t>
  </si>
  <si>
    <t>Berekening ereloon hypotheekbewaarder</t>
  </si>
  <si>
    <t xml:space="preserve">tot </t>
  </si>
  <si>
    <t>per</t>
  </si>
  <si>
    <t>supplementair</t>
  </si>
  <si>
    <t>Bijlagen</t>
  </si>
  <si>
    <t>Diverse kosten</t>
  </si>
  <si>
    <t>Client</t>
  </si>
  <si>
    <t>Prix</t>
  </si>
  <si>
    <t>Charges</t>
  </si>
  <si>
    <t>Base</t>
  </si>
  <si>
    <t>Acompte (garantie)</t>
  </si>
  <si>
    <t xml:space="preserve">Abattement majoré? (EDRLR) </t>
  </si>
  <si>
    <t>Crédit social pour au moins 50%?</t>
  </si>
  <si>
    <t>Honoraire</t>
  </si>
  <si>
    <t>Enregistrement</t>
  </si>
  <si>
    <t>Réduction abattement</t>
  </si>
  <si>
    <t>Abattement majoré</t>
  </si>
  <si>
    <t>Enregistrement annexe(s)</t>
  </si>
  <si>
    <t>Transcription (rôles)</t>
  </si>
  <si>
    <t>Frais divers</t>
  </si>
  <si>
    <t>Quote-part acte de base ou acte de lotissement</t>
  </si>
  <si>
    <t>Total frais acquéreur:</t>
  </si>
  <si>
    <t>TVA</t>
  </si>
  <si>
    <t>Recherche</t>
  </si>
  <si>
    <t>oui</t>
  </si>
  <si>
    <t>non</t>
  </si>
  <si>
    <t>acquéreur</t>
  </si>
  <si>
    <t>vendeur</t>
  </si>
  <si>
    <t>Total acquéreur:</t>
  </si>
  <si>
    <t>Frais à charge du vendeur</t>
  </si>
  <si>
    <t>Commission agence immobilière</t>
  </si>
  <si>
    <t>Frais à charge du vendeur ou de l'acquéreur (faites le choix)</t>
  </si>
  <si>
    <t>Renseignements urbanistiques</t>
  </si>
  <si>
    <t>Mesurage</t>
  </si>
  <si>
    <t>Attestations du sol</t>
  </si>
  <si>
    <t>Autres</t>
  </si>
  <si>
    <t>Total frais supplémentaires acquéreur</t>
  </si>
  <si>
    <t>Total frais supplémentaires vendeur</t>
  </si>
  <si>
    <t>Total général acquéreur:</t>
  </si>
  <si>
    <t>Total général vendeur:</t>
  </si>
  <si>
    <t>Principal</t>
  </si>
  <si>
    <t>Accessoires</t>
  </si>
  <si>
    <t>(TVA)</t>
  </si>
  <si>
    <t>Total frais</t>
  </si>
  <si>
    <t>Total</t>
  </si>
  <si>
    <t>Ensemble</t>
  </si>
  <si>
    <t>Total:</t>
  </si>
  <si>
    <t>Frais à charge de l'acquéreur</t>
  </si>
  <si>
    <t>Livret</t>
  </si>
  <si>
    <t>ancienne inscription</t>
  </si>
  <si>
    <t>Nouvelle inscription</t>
  </si>
  <si>
    <t>Quantième acte? 1 ou 2</t>
  </si>
  <si>
    <t>Honoraires</t>
  </si>
  <si>
    <t>droits d'enregistrement acte</t>
  </si>
  <si>
    <t>droits d'enregistrement annexes</t>
  </si>
  <si>
    <t xml:space="preserve">           honor. hypoth. inscription</t>
  </si>
  <si>
    <t xml:space="preserve">           honor. hypoth. mainlevée</t>
  </si>
  <si>
    <t xml:space="preserve">           droits d'inscription</t>
  </si>
  <si>
    <t>provision frais hypothécaires</t>
  </si>
  <si>
    <t>droits d'écriture</t>
  </si>
  <si>
    <t>frais divers</t>
  </si>
  <si>
    <t>renseignements urbanistiques</t>
  </si>
  <si>
    <t>plus TVA</t>
  </si>
  <si>
    <t>TRANSFERT D'HYPOTHÈQUE</t>
  </si>
  <si>
    <t>Loon hypotheekbewaarder doorhaling</t>
  </si>
  <si>
    <t>MANDAT HYPOTHECAIRE</t>
  </si>
  <si>
    <t>Tarief</t>
  </si>
  <si>
    <t>Ereloon G</t>
  </si>
  <si>
    <t>Lening</t>
  </si>
  <si>
    <t>Hypothecaire volmacht</t>
  </si>
  <si>
    <t>Combien de bureaux d'hypothèques?</t>
  </si>
  <si>
    <t>Droits d'écriture</t>
  </si>
  <si>
    <t>Droits d'enregistrement</t>
  </si>
  <si>
    <t>Droits d'enregistrement des annexes</t>
  </si>
  <si>
    <t>Frais</t>
  </si>
  <si>
    <t>VENTE BRUXELLES AVEC TRANSFERT D'HYPOTHÈQUE ET MANDAT HYPOTHÉCAIRE</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</si>
</sst>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0.00\ &quot;€&quot;;\-#,##0.00\ &quot;€&quot;"/>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 numFmtId="180" formatCode="#,##0.00\ &quot;€&quot;"/>
    <numFmt numFmtId="181" formatCode="#,##0&quot; Fr&quot;;\-#,##0&quot; Fr&quot;"/>
    <numFmt numFmtId="182" formatCode="0.0000%"/>
    <numFmt numFmtId="183" formatCode="#,##0.00\ &quot;BF&quot;;\-#,##0.00\ &quot;BF&quot;"/>
  </numFmts>
  <fonts count="19">
    <font>
      <sz val="10"/>
      <name val="Arial"/>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u/>
      <sz val="10"/>
      <name val="Arial"/>
      <family val="2"/>
    </font>
    <font>
      <b/>
      <sz val="10"/>
      <color indexed="81"/>
      <name val="Tahoma"/>
      <family val="2"/>
    </font>
    <font>
      <sz val="9"/>
      <color indexed="9"/>
      <name val="Arial"/>
      <family val="2"/>
    </font>
    <font>
      <sz val="11"/>
      <color theme="1"/>
      <name val="Calibri"/>
      <family val="2"/>
      <scheme val="minor"/>
    </font>
    <font>
      <b/>
      <sz val="11"/>
      <color theme="1"/>
      <name val="Calibri"/>
      <family val="2"/>
      <scheme val="minor"/>
    </font>
  </fonts>
  <fills count="20">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51"/>
        <bgColor indexed="64"/>
      </patternFill>
    </fill>
    <fill>
      <patternFill patternType="solid">
        <fgColor indexed="21"/>
        <bgColor indexed="64"/>
      </patternFill>
    </fill>
    <fill>
      <patternFill patternType="solid">
        <fgColor indexed="47"/>
        <bgColor indexed="64"/>
      </patternFill>
    </fill>
    <fill>
      <patternFill patternType="solid">
        <fgColor indexed="42"/>
        <bgColor indexed="64"/>
      </patternFill>
    </fill>
    <fill>
      <patternFill patternType="solid">
        <fgColor indexed="43"/>
        <bgColor indexed="64"/>
      </patternFill>
    </fill>
    <fill>
      <patternFill patternType="solid">
        <fgColor indexed="52"/>
        <bgColor indexed="64"/>
      </patternFill>
    </fill>
    <fill>
      <patternFill patternType="solid">
        <fgColor indexed="19"/>
        <bgColor indexed="64"/>
      </patternFill>
    </fill>
    <fill>
      <patternFill patternType="solid">
        <fgColor indexed="49"/>
        <bgColor indexed="64"/>
      </patternFill>
    </fill>
    <fill>
      <patternFill patternType="solid">
        <fgColor indexed="21"/>
      </patternFill>
    </fill>
    <fill>
      <patternFill patternType="solid">
        <fgColor indexed="13"/>
        <bgColor indexed="64"/>
      </patternFill>
    </fill>
    <fill>
      <patternFill patternType="solid">
        <fgColor indexed="10"/>
        <bgColor indexed="64"/>
      </patternFill>
    </fill>
    <fill>
      <patternFill patternType="solid">
        <fgColor indexed="21"/>
        <bgColor indexed="24"/>
      </patternFill>
    </fill>
    <fill>
      <patternFill patternType="solid">
        <fgColor indexed="40"/>
        <bgColor indexed="64"/>
      </patternFill>
    </fill>
    <fill>
      <patternFill patternType="solid">
        <fgColor indexed="55"/>
        <bgColor indexed="64"/>
      </patternFill>
    </fill>
    <fill>
      <patternFill patternType="solid">
        <fgColor indexed="11"/>
        <bgColor indexed="64"/>
      </patternFill>
    </fill>
    <fill>
      <patternFill patternType="solid">
        <fgColor indexed="44"/>
        <bgColor indexed="64"/>
      </patternFill>
    </fill>
  </fills>
  <borders count="33">
    <border>
      <left/>
      <right/>
      <top/>
      <bottom/>
      <diagonal/>
    </border>
    <border>
      <left/>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right/>
      <top style="thick">
        <color indexed="20"/>
      </top>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20"/>
      </top>
      <bottom style="thin">
        <color indexed="20"/>
      </bottom>
      <diagonal/>
    </border>
    <border>
      <left/>
      <right/>
      <top style="thick">
        <color indexed="10"/>
      </top>
      <bottom/>
      <diagonal/>
    </border>
    <border>
      <left style="thick">
        <color indexed="10"/>
      </left>
      <right/>
      <top style="thick">
        <color indexed="10"/>
      </top>
      <bottom/>
      <diagonal/>
    </border>
    <border>
      <left style="thick">
        <color indexed="10"/>
      </left>
      <right/>
      <top/>
      <bottom/>
      <diagonal/>
    </border>
    <border>
      <left/>
      <right style="thick">
        <color indexed="10"/>
      </right>
      <top style="thick">
        <color indexed="10"/>
      </top>
      <bottom/>
      <diagonal/>
    </border>
    <border>
      <left/>
      <right style="thick">
        <color indexed="10"/>
      </right>
      <top/>
      <bottom/>
      <diagonal/>
    </border>
    <border>
      <left style="thick">
        <color indexed="10"/>
      </left>
      <right/>
      <top/>
      <bottom style="thick">
        <color indexed="10"/>
      </bottom>
      <diagonal/>
    </border>
    <border>
      <left/>
      <right/>
      <top/>
      <bottom style="thick">
        <color indexed="1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indexed="10"/>
      </left>
      <right style="thick">
        <color indexed="10"/>
      </right>
      <top style="thick">
        <color indexed="10"/>
      </top>
      <bottom style="thick">
        <color indexed="10"/>
      </bottom>
      <diagonal/>
    </border>
    <border>
      <left/>
      <right/>
      <top style="thin">
        <color theme="4"/>
      </top>
      <bottom style="double">
        <color theme="4"/>
      </bottom>
      <diagonal/>
    </border>
  </borders>
  <cellStyleXfs count="17">
    <xf numFmtId="0" fontId="0" fillId="0" borderId="0"/>
    <xf numFmtId="172" fontId="10" fillId="0" borderId="0">
      <protection locked="0"/>
    </xf>
    <xf numFmtId="173" fontId="2" fillId="0" borderId="0" applyFont="0" applyFill="0" applyBorder="0" applyAlignment="0" applyProtection="0"/>
    <xf numFmtId="174" fontId="10" fillId="0" borderId="0">
      <protection locked="0"/>
    </xf>
    <xf numFmtId="175" fontId="2" fillId="0" borderId="0" applyFont="0" applyFill="0" applyBorder="0" applyAlignment="0" applyProtection="0"/>
    <xf numFmtId="176" fontId="10" fillId="0" borderId="0">
      <protection locked="0"/>
    </xf>
    <xf numFmtId="177" fontId="10" fillId="0" borderId="0">
      <protection locked="0"/>
    </xf>
    <xf numFmtId="178" fontId="11" fillId="0" borderId="0">
      <protection locked="0"/>
    </xf>
    <xf numFmtId="178" fontId="11" fillId="0" borderId="0">
      <protection locked="0"/>
    </xf>
    <xf numFmtId="0" fontId="3" fillId="0" borderId="0" applyNumberFormat="0" applyFill="0" applyBorder="0" applyAlignment="0" applyProtection="0">
      <alignment vertical="top"/>
      <protection locked="0"/>
    </xf>
    <xf numFmtId="179" fontId="10" fillId="0" borderId="0">
      <protection locked="0"/>
    </xf>
    <xf numFmtId="0" fontId="12" fillId="0" borderId="0"/>
    <xf numFmtId="0" fontId="17" fillId="0" borderId="0"/>
    <xf numFmtId="0" fontId="2" fillId="0" borderId="0"/>
    <xf numFmtId="0" fontId="17" fillId="0" borderId="0"/>
    <xf numFmtId="178" fontId="10" fillId="0" borderId="1">
      <protection locked="0"/>
    </xf>
    <xf numFmtId="0" fontId="18" fillId="0" borderId="32" applyNumberFormat="0" applyFill="0" applyAlignment="0" applyProtection="0"/>
  </cellStyleXfs>
  <cellXfs count="207">
    <xf numFmtId="0" fontId="0" fillId="0" borderId="0" xfId="0"/>
    <xf numFmtId="0" fontId="0" fillId="2" borderId="0" xfId="0" applyFill="1" applyProtection="1">
      <protection locked="0" hidden="1"/>
    </xf>
    <xf numFmtId="0" fontId="0" fillId="3" borderId="0" xfId="0" applyFill="1" applyBorder="1" applyAlignment="1" applyProtection="1">
      <alignment horizontal="left"/>
      <protection locked="0" hidden="1"/>
    </xf>
    <xf numFmtId="0" fontId="0" fillId="3" borderId="0" xfId="0" applyFill="1" applyBorder="1" applyAlignment="1" applyProtection="1">
      <alignment horizontal="left"/>
      <protection hidden="1"/>
    </xf>
    <xf numFmtId="0" fontId="2" fillId="4" borderId="2" xfId="0" applyFont="1" applyFill="1" applyBorder="1" applyAlignment="1" applyProtection="1">
      <alignment horizontal="left"/>
      <protection hidden="1"/>
    </xf>
    <xf numFmtId="0" fontId="0" fillId="5" borderId="3" xfId="0" applyNumberFormat="1" applyFill="1" applyBorder="1" applyAlignment="1" applyProtection="1">
      <protection hidden="1"/>
    </xf>
    <xf numFmtId="165" fontId="0" fillId="5" borderId="3" xfId="0" applyNumberFormat="1" applyFill="1" applyBorder="1" applyAlignment="1" applyProtection="1">
      <protection hidden="1"/>
    </xf>
    <xf numFmtId="0" fontId="1" fillId="5" borderId="0" xfId="0" applyFont="1" applyFill="1" applyBorder="1" applyAlignment="1" applyProtection="1">
      <alignment horizontal="left"/>
      <protection hidden="1"/>
    </xf>
    <xf numFmtId="165" fontId="0" fillId="5" borderId="0" xfId="0" applyNumberFormat="1" applyFill="1" applyBorder="1" applyAlignment="1" applyProtection="1">
      <protection hidden="1"/>
    </xf>
    <xf numFmtId="0" fontId="0" fillId="5" borderId="0" xfId="0" applyFill="1" applyBorder="1" applyAlignment="1" applyProtection="1">
      <alignment horizontal="left"/>
      <protection hidden="1"/>
    </xf>
    <xf numFmtId="0" fontId="0" fillId="5" borderId="0" xfId="0" applyNumberFormat="1" applyFill="1" applyBorder="1" applyAlignment="1" applyProtection="1">
      <protection hidden="1"/>
    </xf>
    <xf numFmtId="0" fontId="0" fillId="5" borderId="0" xfId="0" applyFill="1" applyProtection="1">
      <protection hidden="1"/>
    </xf>
    <xf numFmtId="167" fontId="0" fillId="5" borderId="0" xfId="0" applyNumberFormat="1" applyFill="1" applyBorder="1" applyAlignment="1" applyProtection="1">
      <protection hidden="1"/>
    </xf>
    <xf numFmtId="165" fontId="2" fillId="5" borderId="0" xfId="0" applyNumberFormat="1" applyFont="1" applyFill="1" applyBorder="1" applyAlignment="1" applyProtection="1">
      <protection hidden="1"/>
    </xf>
    <xf numFmtId="0" fontId="1" fillId="5" borderId="0" xfId="0" quotePrefix="1" applyFont="1" applyFill="1" applyBorder="1" applyAlignment="1" applyProtection="1">
      <alignment horizontal="left"/>
      <protection hidden="1"/>
    </xf>
    <xf numFmtId="165" fontId="2" fillId="5" borderId="2" xfId="0" applyNumberFormat="1" applyFont="1" applyFill="1" applyBorder="1" applyAlignment="1" applyProtection="1">
      <alignment horizontal="left"/>
      <protection hidden="1"/>
    </xf>
    <xf numFmtId="0" fontId="2" fillId="5" borderId="0" xfId="0" applyFont="1" applyFill="1" applyBorder="1" applyAlignment="1" applyProtection="1">
      <alignment horizontal="left"/>
      <protection hidden="1"/>
    </xf>
    <xf numFmtId="167" fontId="0" fillId="5" borderId="0" xfId="0" applyNumberFormat="1" applyFill="1" applyBorder="1" applyAlignment="1" applyProtection="1">
      <alignment horizontal="left"/>
      <protection hidden="1"/>
    </xf>
    <xf numFmtId="0" fontId="2" fillId="5" borderId="2" xfId="0" applyFont="1" applyFill="1" applyBorder="1" applyAlignment="1" applyProtection="1">
      <alignment horizontal="left"/>
      <protection hidden="1"/>
    </xf>
    <xf numFmtId="0" fontId="2" fillId="5" borderId="2" xfId="0" applyFont="1" applyFill="1" applyBorder="1" applyProtection="1">
      <protection hidden="1"/>
    </xf>
    <xf numFmtId="0" fontId="0" fillId="5" borderId="0" xfId="0" applyFill="1" applyBorder="1" applyProtection="1">
      <protection hidden="1"/>
    </xf>
    <xf numFmtId="0" fontId="2" fillId="5" borderId="0" xfId="0" applyFont="1" applyFill="1" applyBorder="1" applyProtection="1">
      <protection hidden="1"/>
    </xf>
    <xf numFmtId="167" fontId="0" fillId="5" borderId="0" xfId="0" applyNumberFormat="1" applyFill="1" applyBorder="1" applyProtection="1">
      <protection hidden="1"/>
    </xf>
    <xf numFmtId="0" fontId="2" fillId="5" borderId="0" xfId="0" applyFont="1" applyFill="1" applyProtection="1">
      <protection hidden="1"/>
    </xf>
    <xf numFmtId="167" fontId="0" fillId="5" borderId="0" xfId="0" applyNumberFormat="1" applyFill="1" applyProtection="1">
      <protection hidden="1"/>
    </xf>
    <xf numFmtId="0" fontId="0" fillId="5" borderId="4" xfId="0" applyFill="1" applyBorder="1" applyAlignment="1" applyProtection="1">
      <alignment horizontal="left"/>
      <protection hidden="1"/>
    </xf>
    <xf numFmtId="0" fontId="0" fillId="5" borderId="5" xfId="0" applyFill="1" applyBorder="1" applyAlignment="1" applyProtection="1">
      <alignment horizontal="left"/>
      <protection hidden="1"/>
    </xf>
    <xf numFmtId="165" fontId="0" fillId="5" borderId="4" xfId="0" applyNumberFormat="1" applyFill="1" applyBorder="1" applyAlignment="1" applyProtection="1">
      <protection hidden="1"/>
    </xf>
    <xf numFmtId="3" fontId="2" fillId="5" borderId="0" xfId="0" applyNumberFormat="1" applyFont="1" applyFill="1" applyProtection="1">
      <protection hidden="1"/>
    </xf>
    <xf numFmtId="167" fontId="2" fillId="5" borderId="0" xfId="0" applyNumberFormat="1" applyFont="1" applyFill="1" applyProtection="1">
      <protection hidden="1"/>
    </xf>
    <xf numFmtId="0" fontId="4" fillId="5" borderId="0" xfId="0" applyFont="1" applyFill="1" applyProtection="1">
      <protection hidden="1"/>
    </xf>
    <xf numFmtId="169" fontId="0" fillId="5" borderId="0" xfId="0" applyNumberFormat="1" applyFill="1" applyBorder="1" applyAlignment="1" applyProtection="1">
      <alignment horizontal="right"/>
      <protection hidden="1"/>
    </xf>
    <xf numFmtId="0" fontId="5" fillId="5" borderId="0" xfId="0" applyFont="1" applyFill="1" applyProtection="1">
      <protection hidden="1"/>
    </xf>
    <xf numFmtId="3" fontId="2" fillId="5" borderId="0" xfId="0" quotePrefix="1" applyNumberFormat="1" applyFont="1" applyFill="1" applyAlignment="1" applyProtection="1">
      <alignment horizontal="left"/>
      <protection hidden="1"/>
    </xf>
    <xf numFmtId="3" fontId="2" fillId="5" borderId="6" xfId="0" applyNumberFormat="1" applyFont="1" applyFill="1" applyBorder="1" applyProtection="1">
      <protection hidden="1"/>
    </xf>
    <xf numFmtId="170" fontId="6" fillId="5" borderId="7" xfId="0" applyNumberFormat="1" applyFont="1" applyFill="1" applyBorder="1" applyAlignment="1" applyProtection="1">
      <alignment horizontal="center"/>
      <protection hidden="1"/>
    </xf>
    <xf numFmtId="0" fontId="6" fillId="5" borderId="7" xfId="0" applyFont="1" applyFill="1" applyBorder="1" applyAlignment="1" applyProtection="1">
      <alignment horizontal="center"/>
      <protection hidden="1"/>
    </xf>
    <xf numFmtId="0" fontId="6" fillId="5" borderId="8" xfId="0" applyFont="1" applyFill="1" applyBorder="1" applyAlignment="1" applyProtection="1">
      <alignment horizontal="center"/>
      <protection hidden="1"/>
    </xf>
    <xf numFmtId="168" fontId="7" fillId="5" borderId="7" xfId="0" applyNumberFormat="1" applyFont="1" applyFill="1" applyBorder="1" applyProtection="1">
      <protection hidden="1"/>
    </xf>
    <xf numFmtId="170" fontId="7" fillId="5" borderId="7" xfId="0" applyNumberFormat="1" applyFont="1" applyFill="1" applyBorder="1" applyProtection="1">
      <protection hidden="1"/>
    </xf>
    <xf numFmtId="171" fontId="7" fillId="5" borderId="7" xfId="0" applyNumberFormat="1" applyFont="1" applyFill="1" applyBorder="1" applyProtection="1">
      <protection hidden="1"/>
    </xf>
    <xf numFmtId="171" fontId="7" fillId="5" borderId="8" xfId="0" applyNumberFormat="1" applyFont="1" applyFill="1" applyBorder="1" applyProtection="1">
      <protection hidden="1"/>
    </xf>
    <xf numFmtId="0" fontId="7" fillId="5" borderId="9" xfId="0" applyFont="1" applyFill="1" applyBorder="1" applyProtection="1">
      <protection hidden="1"/>
    </xf>
    <xf numFmtId="0" fontId="7" fillId="5" borderId="0" xfId="0" applyFont="1" applyFill="1" applyBorder="1" applyProtection="1">
      <protection hidden="1"/>
    </xf>
    <xf numFmtId="0" fontId="8" fillId="5" borderId="10" xfId="0" applyFont="1" applyFill="1" applyBorder="1" applyProtection="1">
      <protection hidden="1"/>
    </xf>
    <xf numFmtId="0" fontId="7" fillId="5" borderId="0" xfId="0" applyFont="1" applyFill="1" applyProtection="1">
      <protection hidden="1"/>
    </xf>
    <xf numFmtId="170" fontId="6" fillId="5" borderId="0" xfId="0" applyNumberFormat="1" applyFont="1" applyFill="1" applyBorder="1" applyAlignment="1" applyProtection="1">
      <alignment horizontal="center"/>
      <protection hidden="1"/>
    </xf>
    <xf numFmtId="0" fontId="7" fillId="5" borderId="10" xfId="0" applyFont="1" applyFill="1" applyBorder="1" applyProtection="1">
      <protection hidden="1"/>
    </xf>
    <xf numFmtId="168" fontId="6" fillId="5" borderId="7" xfId="0" applyNumberFormat="1" applyFont="1" applyFill="1" applyBorder="1" applyProtection="1">
      <protection hidden="1"/>
    </xf>
    <xf numFmtId="0" fontId="2" fillId="6" borderId="0" xfId="0" applyFont="1" applyFill="1" applyBorder="1" applyAlignment="1" applyProtection="1">
      <alignment horizontal="left"/>
      <protection hidden="1"/>
    </xf>
    <xf numFmtId="0" fontId="0" fillId="6" borderId="0" xfId="0" applyFill="1" applyBorder="1" applyAlignment="1" applyProtection="1">
      <alignment horizontal="left"/>
      <protection hidden="1"/>
    </xf>
    <xf numFmtId="0" fontId="0" fillId="6" borderId="0" xfId="0" applyFill="1" applyBorder="1" applyAlignment="1" applyProtection="1">
      <alignment horizontal="left"/>
      <protection locked="0" hidden="1"/>
    </xf>
    <xf numFmtId="0" fontId="2" fillId="7" borderId="0" xfId="13" applyFont="1" applyFill="1" applyBorder="1" applyAlignment="1" applyProtection="1">
      <alignment horizontal="left"/>
      <protection hidden="1"/>
    </xf>
    <xf numFmtId="0" fontId="1" fillId="7" borderId="0" xfId="13" applyFont="1" applyFill="1" applyBorder="1" applyAlignment="1" applyProtection="1">
      <alignment horizontal="left"/>
      <protection hidden="1"/>
    </xf>
    <xf numFmtId="0" fontId="2" fillId="7" borderId="0" xfId="13" applyFont="1" applyFill="1" applyBorder="1" applyAlignment="1" applyProtection="1">
      <alignment horizontal="left"/>
      <protection locked="0" hidden="1"/>
    </xf>
    <xf numFmtId="0" fontId="2" fillId="2" borderId="0" xfId="0" applyFont="1" applyFill="1" applyBorder="1" applyAlignment="1" applyProtection="1">
      <alignment horizontal="left"/>
      <protection hidden="1"/>
    </xf>
    <xf numFmtId="0" fontId="3" fillId="2" borderId="0" xfId="9" applyFill="1" applyBorder="1" applyAlignment="1" applyProtection="1">
      <alignment horizontal="left"/>
      <protection hidden="1"/>
    </xf>
    <xf numFmtId="0" fontId="0" fillId="8" borderId="0" xfId="0" applyFill="1" applyBorder="1" applyAlignment="1" applyProtection="1">
      <alignment horizontal="center"/>
      <protection locked="0" hidden="1"/>
    </xf>
    <xf numFmtId="0" fontId="1" fillId="9" borderId="11" xfId="0" applyFont="1" applyFill="1" applyBorder="1" applyAlignment="1" applyProtection="1">
      <alignment horizontal="left"/>
      <protection hidden="1"/>
    </xf>
    <xf numFmtId="0" fontId="1" fillId="10" borderId="11" xfId="0" applyFont="1" applyFill="1" applyBorder="1" applyAlignment="1" applyProtection="1">
      <alignment horizontal="left"/>
      <protection hidden="1"/>
    </xf>
    <xf numFmtId="0" fontId="1" fillId="11" borderId="12" xfId="0" applyFont="1" applyFill="1" applyBorder="1" applyAlignment="1" applyProtection="1">
      <alignment horizontal="left"/>
      <protection hidden="1"/>
    </xf>
    <xf numFmtId="0" fontId="0" fillId="11" borderId="13" xfId="0" applyFill="1" applyBorder="1" applyAlignment="1" applyProtection="1">
      <alignment horizontal="left"/>
      <protection hidden="1"/>
    </xf>
    <xf numFmtId="0" fontId="0" fillId="11" borderId="14" xfId="0" applyFill="1" applyBorder="1" applyAlignment="1" applyProtection="1">
      <alignment horizontal="left"/>
      <protection hidden="1"/>
    </xf>
    <xf numFmtId="0" fontId="2" fillId="11" borderId="2" xfId="0" applyFont="1" applyFill="1" applyBorder="1" applyAlignment="1" applyProtection="1">
      <alignment horizontal="left"/>
      <protection hidden="1"/>
    </xf>
    <xf numFmtId="166" fontId="1" fillId="8" borderId="0" xfId="0" applyNumberFormat="1" applyFont="1" applyFill="1" applyBorder="1" applyAlignment="1" applyProtection="1">
      <alignment horizontal="left"/>
      <protection locked="0" hidden="1"/>
    </xf>
    <xf numFmtId="0" fontId="1" fillId="8" borderId="0" xfId="0" applyFont="1" applyFill="1" applyBorder="1" applyAlignment="1" applyProtection="1">
      <alignment horizontal="left"/>
      <protection hidden="1"/>
    </xf>
    <xf numFmtId="0" fontId="0" fillId="7" borderId="0" xfId="0" applyFill="1" applyBorder="1" applyAlignment="1" applyProtection="1">
      <alignment horizontal="left"/>
      <protection locked="0" hidden="1"/>
    </xf>
    <xf numFmtId="0" fontId="2" fillId="5" borderId="0" xfId="13" applyFill="1" applyProtection="1">
      <protection hidden="1"/>
    </xf>
    <xf numFmtId="165" fontId="2" fillId="5" borderId="0" xfId="13" applyNumberFormat="1" applyFill="1" applyBorder="1" applyAlignment="1" applyProtection="1">
      <protection hidden="1"/>
    </xf>
    <xf numFmtId="0" fontId="2" fillId="5" borderId="0" xfId="13" applyFill="1" applyBorder="1" applyAlignment="1" applyProtection="1">
      <alignment horizontal="left"/>
      <protection hidden="1"/>
    </xf>
    <xf numFmtId="0" fontId="1" fillId="5" borderId="0" xfId="13" applyFont="1" applyFill="1" applyBorder="1" applyAlignment="1" applyProtection="1">
      <alignment horizontal="left"/>
      <protection hidden="1"/>
    </xf>
    <xf numFmtId="165" fontId="2" fillId="5" borderId="0" xfId="13" applyNumberFormat="1" applyFill="1" applyBorder="1" applyAlignment="1" applyProtection="1">
      <alignment horizontal="left"/>
      <protection hidden="1"/>
    </xf>
    <xf numFmtId="165" fontId="2" fillId="5" borderId="0" xfId="13" applyNumberFormat="1" applyFont="1" applyFill="1" applyBorder="1" applyAlignment="1" applyProtection="1">
      <protection hidden="1"/>
    </xf>
    <xf numFmtId="0" fontId="2" fillId="5" borderId="0" xfId="13" applyFont="1" applyFill="1" applyBorder="1" applyAlignment="1" applyProtection="1">
      <alignment horizontal="left"/>
      <protection hidden="1"/>
    </xf>
    <xf numFmtId="0" fontId="2" fillId="0" borderId="0" xfId="13" applyProtection="1">
      <protection hidden="1"/>
    </xf>
    <xf numFmtId="171" fontId="7" fillId="12" borderId="0" xfId="13" applyNumberFormat="1" applyFont="1" applyFill="1" applyBorder="1" applyProtection="1">
      <protection hidden="1"/>
    </xf>
    <xf numFmtId="180" fontId="7" fillId="12" borderId="0" xfId="13" applyNumberFormat="1" applyFont="1" applyFill="1" applyBorder="1" applyProtection="1">
      <protection hidden="1"/>
    </xf>
    <xf numFmtId="167" fontId="2" fillId="0" borderId="0" xfId="13" applyNumberFormat="1" applyProtection="1">
      <protection hidden="1"/>
    </xf>
    <xf numFmtId="181" fontId="7" fillId="12" borderId="0" xfId="13" applyNumberFormat="1" applyFont="1" applyFill="1" applyBorder="1" applyProtection="1">
      <protection hidden="1"/>
    </xf>
    <xf numFmtId="0" fontId="2" fillId="5" borderId="0" xfId="13" applyFill="1" applyBorder="1" applyProtection="1">
      <protection hidden="1"/>
    </xf>
    <xf numFmtId="0" fontId="7" fillId="12" borderId="0" xfId="13" applyFont="1" applyFill="1" applyBorder="1" applyProtection="1">
      <protection hidden="1"/>
    </xf>
    <xf numFmtId="168" fontId="6" fillId="12" borderId="0" xfId="13" applyNumberFormat="1" applyFont="1" applyFill="1" applyBorder="1" applyProtection="1">
      <protection hidden="1"/>
    </xf>
    <xf numFmtId="0" fontId="2" fillId="0" borderId="0" xfId="13" applyFont="1" applyProtection="1">
      <protection hidden="1"/>
    </xf>
    <xf numFmtId="0" fontId="2" fillId="8" borderId="0" xfId="13" applyFill="1" applyBorder="1" applyAlignment="1" applyProtection="1">
      <alignment horizontal="center"/>
      <protection locked="0" hidden="1"/>
    </xf>
    <xf numFmtId="3" fontId="3" fillId="7" borderId="0" xfId="9" applyNumberFormat="1" applyFill="1" applyAlignment="1" applyProtection="1">
      <protection hidden="1"/>
    </xf>
    <xf numFmtId="0" fontId="0" fillId="7" borderId="0" xfId="0" applyFill="1" applyProtection="1">
      <protection hidden="1"/>
    </xf>
    <xf numFmtId="0" fontId="2" fillId="7" borderId="0" xfId="0" applyFont="1" applyFill="1" applyProtection="1">
      <protection hidden="1"/>
    </xf>
    <xf numFmtId="3" fontId="2" fillId="7" borderId="0" xfId="0" applyNumberFormat="1" applyFont="1" applyFill="1" applyProtection="1">
      <protection hidden="1"/>
    </xf>
    <xf numFmtId="165" fontId="2" fillId="5" borderId="15" xfId="0" applyNumberFormat="1" applyFont="1" applyFill="1" applyBorder="1" applyAlignment="1" applyProtection="1">
      <protection hidden="1"/>
    </xf>
    <xf numFmtId="165" fontId="2" fillId="5" borderId="16" xfId="13" applyNumberFormat="1" applyFill="1" applyBorder="1" applyAlignment="1" applyProtection="1">
      <protection hidden="1"/>
    </xf>
    <xf numFmtId="0" fontId="1" fillId="13" borderId="3" xfId="0" applyFont="1" applyFill="1" applyBorder="1" applyAlignment="1" applyProtection="1">
      <alignment horizontal="left"/>
      <protection hidden="1"/>
    </xf>
    <xf numFmtId="0" fontId="2" fillId="5" borderId="0" xfId="13" applyNumberFormat="1" applyFill="1" applyBorder="1" applyAlignment="1" applyProtection="1">
      <protection hidden="1"/>
    </xf>
    <xf numFmtId="0" fontId="2" fillId="5" borderId="0" xfId="13" applyFill="1" applyBorder="1"/>
    <xf numFmtId="0" fontId="2" fillId="5" borderId="0" xfId="13" applyFill="1" applyBorder="1" applyAlignment="1" applyProtection="1">
      <alignment horizontal="right"/>
      <protection hidden="1"/>
    </xf>
    <xf numFmtId="0" fontId="1" fillId="14" borderId="0" xfId="13" applyFont="1" applyFill="1" applyBorder="1" applyAlignment="1" applyProtection="1">
      <alignment horizontal="left"/>
      <protection hidden="1"/>
    </xf>
    <xf numFmtId="0" fontId="14" fillId="2" borderId="17" xfId="13" applyFont="1" applyFill="1" applyBorder="1" applyAlignment="1" applyProtection="1">
      <alignment horizontal="left"/>
      <protection hidden="1"/>
    </xf>
    <xf numFmtId="0" fontId="2" fillId="5" borderId="18" xfId="13" applyFill="1" applyBorder="1" applyAlignment="1" applyProtection="1">
      <alignment horizontal="left"/>
      <protection hidden="1"/>
    </xf>
    <xf numFmtId="0" fontId="14" fillId="7" borderId="18" xfId="13" applyFont="1" applyFill="1" applyBorder="1" applyAlignment="1" applyProtection="1">
      <alignment horizontal="left"/>
      <protection hidden="1"/>
    </xf>
    <xf numFmtId="0" fontId="14" fillId="5" borderId="18" xfId="13" applyFont="1" applyFill="1" applyBorder="1" applyAlignment="1" applyProtection="1">
      <alignment horizontal="left"/>
      <protection hidden="1"/>
    </xf>
    <xf numFmtId="0" fontId="2" fillId="5" borderId="18" xfId="13" applyFont="1" applyFill="1" applyBorder="1" applyAlignment="1" applyProtection="1">
      <alignment horizontal="left"/>
      <protection hidden="1"/>
    </xf>
    <xf numFmtId="0" fontId="1" fillId="5" borderId="18" xfId="13" quotePrefix="1" applyFont="1" applyFill="1" applyBorder="1" applyAlignment="1" applyProtection="1">
      <alignment horizontal="left"/>
      <protection hidden="1"/>
    </xf>
    <xf numFmtId="0" fontId="2" fillId="5" borderId="18" xfId="13" applyFill="1" applyBorder="1" applyProtection="1">
      <protection hidden="1"/>
    </xf>
    <xf numFmtId="165" fontId="2" fillId="5" borderId="19" xfId="13" applyNumberFormat="1" applyFill="1" applyBorder="1" applyAlignment="1" applyProtection="1">
      <protection hidden="1"/>
    </xf>
    <xf numFmtId="0" fontId="2" fillId="5" borderId="20" xfId="13" applyFill="1" applyBorder="1"/>
    <xf numFmtId="165" fontId="2" fillId="5" borderId="20" xfId="13" applyNumberFormat="1" applyFill="1" applyBorder="1" applyAlignment="1" applyProtection="1">
      <protection hidden="1"/>
    </xf>
    <xf numFmtId="0" fontId="2" fillId="5" borderId="21" xfId="13" applyFill="1" applyBorder="1" applyProtection="1">
      <protection hidden="1"/>
    </xf>
    <xf numFmtId="0" fontId="2" fillId="5" borderId="22" xfId="13" applyFill="1" applyBorder="1" applyProtection="1">
      <protection hidden="1"/>
    </xf>
    <xf numFmtId="165" fontId="1" fillId="5" borderId="22" xfId="13" applyNumberFormat="1" applyFont="1" applyFill="1" applyBorder="1" applyAlignment="1" applyProtection="1">
      <protection hidden="1"/>
    </xf>
    <xf numFmtId="0" fontId="16" fillId="15" borderId="23" xfId="13" applyFont="1" applyFill="1" applyBorder="1" applyAlignment="1" applyProtection="1">
      <alignment horizontal="left"/>
      <protection hidden="1"/>
    </xf>
    <xf numFmtId="0" fontId="16" fillId="15" borderId="24" xfId="13" applyFont="1" applyFill="1" applyBorder="1" applyAlignment="1" applyProtection="1">
      <alignment horizontal="right"/>
      <protection hidden="1"/>
    </xf>
    <xf numFmtId="0" fontId="16" fillId="15" borderId="25" xfId="13" applyFont="1" applyFill="1" applyBorder="1" applyAlignment="1" applyProtection="1">
      <alignment horizontal="right"/>
      <protection hidden="1"/>
    </xf>
    <xf numFmtId="0" fontId="2" fillId="5" borderId="26" xfId="13" applyFill="1" applyBorder="1" applyAlignment="1" applyProtection="1">
      <protection hidden="1"/>
    </xf>
    <xf numFmtId="0" fontId="2" fillId="5" borderId="0" xfId="13" applyFill="1" applyBorder="1" applyAlignment="1" applyProtection="1">
      <protection hidden="1"/>
    </xf>
    <xf numFmtId="0" fontId="2" fillId="5" borderId="27" xfId="13" applyFill="1" applyBorder="1" applyAlignment="1" applyProtection="1">
      <protection hidden="1"/>
    </xf>
    <xf numFmtId="0" fontId="2" fillId="5" borderId="28" xfId="13" applyFill="1" applyBorder="1" applyAlignment="1" applyProtection="1">
      <protection hidden="1"/>
    </xf>
    <xf numFmtId="0" fontId="2" fillId="5" borderId="29" xfId="13" applyFill="1" applyBorder="1" applyAlignment="1" applyProtection="1">
      <protection hidden="1"/>
    </xf>
    <xf numFmtId="0" fontId="2" fillId="5" borderId="30" xfId="13" applyFill="1" applyBorder="1" applyAlignment="1" applyProtection="1">
      <protection hidden="1"/>
    </xf>
    <xf numFmtId="167" fontId="2" fillId="5" borderId="0" xfId="13" applyNumberFormat="1" applyFill="1" applyProtection="1">
      <protection hidden="1"/>
    </xf>
    <xf numFmtId="165" fontId="2" fillId="5" borderId="0" xfId="13" applyNumberFormat="1" applyFill="1" applyProtection="1">
      <protection hidden="1"/>
    </xf>
    <xf numFmtId="0" fontId="6" fillId="12" borderId="7" xfId="13" applyFont="1" applyFill="1" applyBorder="1" applyAlignment="1" applyProtection="1">
      <alignment horizontal="left"/>
      <protection hidden="1"/>
    </xf>
    <xf numFmtId="181" fontId="7" fillId="12" borderId="7" xfId="13" applyNumberFormat="1" applyFont="1" applyFill="1" applyBorder="1" applyProtection="1">
      <protection hidden="1"/>
    </xf>
    <xf numFmtId="170" fontId="7" fillId="12" borderId="0" xfId="13" applyNumberFormat="1" applyFont="1" applyFill="1" applyProtection="1">
      <protection hidden="1"/>
    </xf>
    <xf numFmtId="0" fontId="7" fillId="12" borderId="0" xfId="13" applyFont="1" applyFill="1" applyProtection="1">
      <protection hidden="1"/>
    </xf>
    <xf numFmtId="168" fontId="7" fillId="12" borderId="7" xfId="13" applyNumberFormat="1" applyFont="1" applyFill="1" applyBorder="1" applyProtection="1">
      <protection hidden="1"/>
    </xf>
    <xf numFmtId="170" fontId="7" fillId="12" borderId="7" xfId="13" applyNumberFormat="1" applyFont="1" applyFill="1" applyBorder="1" applyProtection="1">
      <protection hidden="1"/>
    </xf>
    <xf numFmtId="171" fontId="7" fillId="12" borderId="7" xfId="13" applyNumberFormat="1" applyFont="1" applyFill="1" applyBorder="1" applyProtection="1">
      <protection hidden="1"/>
    </xf>
    <xf numFmtId="171" fontId="7" fillId="12" borderId="8" xfId="13" applyNumberFormat="1" applyFont="1" applyFill="1" applyBorder="1" applyProtection="1">
      <protection hidden="1"/>
    </xf>
    <xf numFmtId="182" fontId="7" fillId="12" borderId="7" xfId="13" applyNumberFormat="1" applyFont="1" applyFill="1" applyBorder="1" applyProtection="1">
      <protection hidden="1"/>
    </xf>
    <xf numFmtId="170" fontId="6" fillId="12" borderId="7" xfId="13" applyNumberFormat="1" applyFont="1" applyFill="1" applyBorder="1" applyAlignment="1" applyProtection="1">
      <alignment horizontal="center"/>
      <protection hidden="1"/>
    </xf>
    <xf numFmtId="170" fontId="6" fillId="12" borderId="0" xfId="13" applyNumberFormat="1" applyFont="1" applyFill="1" applyBorder="1" applyAlignment="1" applyProtection="1">
      <alignment horizontal="center"/>
      <protection hidden="1"/>
    </xf>
    <xf numFmtId="168" fontId="6" fillId="12" borderId="7" xfId="13" applyNumberFormat="1" applyFont="1" applyFill="1" applyBorder="1" applyProtection="1">
      <protection hidden="1"/>
    </xf>
    <xf numFmtId="165" fontId="1" fillId="5" borderId="0" xfId="13" applyNumberFormat="1" applyFont="1" applyFill="1" applyBorder="1" applyAlignment="1" applyProtection="1">
      <protection hidden="1"/>
    </xf>
    <xf numFmtId="167" fontId="1" fillId="5" borderId="0" xfId="13" applyNumberFormat="1" applyFont="1" applyFill="1" applyBorder="1" applyProtection="1">
      <protection hidden="1"/>
    </xf>
    <xf numFmtId="0" fontId="1" fillId="14" borderId="11" xfId="13" applyFont="1" applyFill="1" applyBorder="1" applyAlignment="1" applyProtection="1">
      <alignment horizontal="left"/>
      <protection hidden="1"/>
    </xf>
    <xf numFmtId="164" fontId="2" fillId="8" borderId="16" xfId="13" applyNumberFormat="1" applyFill="1" applyBorder="1" applyAlignment="1" applyProtection="1">
      <protection locked="0" hidden="1"/>
    </xf>
    <xf numFmtId="0" fontId="2" fillId="5" borderId="16" xfId="13" applyFill="1" applyBorder="1" applyAlignment="1" applyProtection="1">
      <alignment horizontal="left"/>
      <protection hidden="1"/>
    </xf>
    <xf numFmtId="0" fontId="0" fillId="5" borderId="19" xfId="0" applyFill="1" applyBorder="1" applyProtection="1">
      <protection hidden="1"/>
    </xf>
    <xf numFmtId="164" fontId="2" fillId="8" borderId="0" xfId="13" applyNumberFormat="1" applyFill="1" applyBorder="1" applyAlignment="1" applyProtection="1">
      <protection locked="0" hidden="1"/>
    </xf>
    <xf numFmtId="0" fontId="0" fillId="5" borderId="20" xfId="0" applyFill="1" applyBorder="1" applyProtection="1">
      <protection hidden="1"/>
    </xf>
    <xf numFmtId="164" fontId="2" fillId="7" borderId="0" xfId="13" applyNumberFormat="1" applyFill="1" applyBorder="1" applyAlignment="1" applyProtection="1">
      <protection hidden="1"/>
    </xf>
    <xf numFmtId="0" fontId="1" fillId="5" borderId="18" xfId="13" applyFont="1" applyFill="1" applyBorder="1" applyAlignment="1" applyProtection="1">
      <alignment horizontal="left"/>
      <protection hidden="1"/>
    </xf>
    <xf numFmtId="1" fontId="2" fillId="5" borderId="0" xfId="13" applyNumberFormat="1" applyFill="1" applyBorder="1" applyAlignment="1" applyProtection="1">
      <alignment horizontal="right"/>
      <protection hidden="1"/>
    </xf>
    <xf numFmtId="164" fontId="2" fillId="8" borderId="0" xfId="13" applyNumberFormat="1" applyFill="1" applyBorder="1" applyAlignment="1" applyProtection="1">
      <alignment horizontal="right"/>
      <protection hidden="1"/>
    </xf>
    <xf numFmtId="164" fontId="2" fillId="8" borderId="20" xfId="13" applyNumberFormat="1" applyFill="1" applyBorder="1" applyAlignment="1" applyProtection="1">
      <protection hidden="1"/>
    </xf>
    <xf numFmtId="164" fontId="2" fillId="5" borderId="20" xfId="13" applyNumberFormat="1" applyFill="1" applyBorder="1" applyAlignment="1" applyProtection="1">
      <protection hidden="1"/>
    </xf>
    <xf numFmtId="164" fontId="2" fillId="8" borderId="0" xfId="13" applyNumberFormat="1" applyFill="1" applyBorder="1" applyAlignment="1" applyProtection="1">
      <alignment horizontal="right"/>
      <protection locked="0" hidden="1"/>
    </xf>
    <xf numFmtId="164" fontId="2" fillId="5" borderId="0" xfId="13" applyNumberFormat="1" applyFill="1" applyBorder="1" applyAlignment="1" applyProtection="1">
      <alignment horizontal="right"/>
      <protection hidden="1"/>
    </xf>
    <xf numFmtId="164" fontId="2" fillId="13" borderId="0" xfId="13" applyNumberFormat="1" applyFill="1" applyBorder="1" applyAlignment="1" applyProtection="1">
      <alignment horizontal="right"/>
      <protection hidden="1"/>
    </xf>
    <xf numFmtId="164" fontId="2" fillId="13" borderId="20" xfId="13" applyNumberFormat="1" applyFill="1" applyBorder="1" applyAlignment="1" applyProtection="1">
      <protection hidden="1"/>
    </xf>
    <xf numFmtId="164" fontId="2" fillId="4" borderId="20" xfId="13" applyNumberFormat="1" applyFill="1" applyBorder="1" applyAlignment="1" applyProtection="1">
      <protection hidden="1"/>
    </xf>
    <xf numFmtId="164" fontId="2" fillId="5" borderId="20" xfId="13" applyNumberFormat="1" applyFill="1" applyBorder="1" applyProtection="1">
      <protection hidden="1"/>
    </xf>
    <xf numFmtId="0" fontId="2" fillId="5" borderId="0" xfId="13" applyFont="1" applyFill="1" applyProtection="1">
      <protection hidden="1"/>
    </xf>
    <xf numFmtId="164" fontId="2" fillId="16" borderId="20" xfId="13" applyNumberFormat="1" applyFont="1" applyFill="1" applyBorder="1" applyProtection="1">
      <protection hidden="1"/>
    </xf>
    <xf numFmtId="0" fontId="1" fillId="5" borderId="22" xfId="13" applyFont="1" applyFill="1" applyBorder="1" applyProtection="1">
      <protection hidden="1"/>
    </xf>
    <xf numFmtId="164" fontId="2" fillId="9" borderId="31" xfId="13" applyNumberFormat="1" applyFill="1" applyBorder="1" applyProtection="1">
      <protection hidden="1"/>
    </xf>
    <xf numFmtId="0" fontId="2" fillId="5" borderId="0" xfId="13" applyFill="1"/>
    <xf numFmtId="3" fontId="2" fillId="5" borderId="0" xfId="13" applyNumberFormat="1" applyFont="1" applyFill="1"/>
    <xf numFmtId="0" fontId="6" fillId="5" borderId="7" xfId="13" applyFont="1" applyFill="1" applyBorder="1" applyAlignment="1" applyProtection="1">
      <alignment horizontal="left"/>
      <protection hidden="1"/>
    </xf>
    <xf numFmtId="181" fontId="7" fillId="5" borderId="7" xfId="13" applyNumberFormat="1" applyFont="1" applyFill="1" applyBorder="1" applyProtection="1">
      <protection hidden="1"/>
    </xf>
    <xf numFmtId="170" fontId="7" fillId="5" borderId="0" xfId="13" applyNumberFormat="1" applyFont="1" applyFill="1" applyProtection="1">
      <protection hidden="1"/>
    </xf>
    <xf numFmtId="0" fontId="7" fillId="5" borderId="0" xfId="13" applyFont="1" applyFill="1" applyProtection="1">
      <protection hidden="1"/>
    </xf>
    <xf numFmtId="170" fontId="6" fillId="5" borderId="7" xfId="13" applyNumberFormat="1" applyFont="1" applyFill="1" applyBorder="1" applyAlignment="1" applyProtection="1">
      <alignment horizontal="center"/>
      <protection hidden="1"/>
    </xf>
    <xf numFmtId="0" fontId="6" fillId="5" borderId="7" xfId="13" applyFont="1" applyFill="1" applyBorder="1" applyAlignment="1" applyProtection="1">
      <alignment horizontal="center"/>
      <protection hidden="1"/>
    </xf>
    <xf numFmtId="171" fontId="7" fillId="5" borderId="7" xfId="13" applyNumberFormat="1" applyFont="1" applyFill="1" applyBorder="1" applyProtection="1">
      <protection hidden="1"/>
    </xf>
    <xf numFmtId="182" fontId="7" fillId="5" borderId="7" xfId="13" applyNumberFormat="1" applyFont="1" applyFill="1" applyBorder="1" applyProtection="1">
      <protection hidden="1"/>
    </xf>
    <xf numFmtId="170" fontId="6" fillId="5" borderId="0" xfId="13" applyNumberFormat="1" applyFont="1" applyFill="1" applyBorder="1" applyAlignment="1" applyProtection="1">
      <alignment horizontal="center"/>
      <protection hidden="1"/>
    </xf>
    <xf numFmtId="181" fontId="6" fillId="5" borderId="7" xfId="13" applyNumberFormat="1" applyFont="1" applyFill="1" applyBorder="1" applyProtection="1">
      <protection hidden="1"/>
    </xf>
    <xf numFmtId="183" fontId="2" fillId="5" borderId="0" xfId="13" applyNumberFormat="1" applyFill="1" applyProtection="1">
      <protection hidden="1"/>
    </xf>
    <xf numFmtId="165" fontId="2" fillId="5" borderId="17" xfId="13" applyNumberFormat="1" applyFill="1" applyBorder="1" applyAlignment="1"/>
    <xf numFmtId="165" fontId="2" fillId="5" borderId="18" xfId="13" applyNumberFormat="1" applyFill="1" applyBorder="1" applyAlignment="1"/>
    <xf numFmtId="0" fontId="2" fillId="5" borderId="18" xfId="13" applyFill="1" applyBorder="1" applyAlignment="1">
      <alignment horizontal="left"/>
    </xf>
    <xf numFmtId="0" fontId="2" fillId="5" borderId="18" xfId="13" applyFont="1" applyFill="1" applyBorder="1" applyAlignment="1">
      <alignment horizontal="left"/>
    </xf>
    <xf numFmtId="0" fontId="2" fillId="5" borderId="0" xfId="13" applyFill="1" applyBorder="1" applyAlignment="1">
      <alignment horizontal="left"/>
    </xf>
    <xf numFmtId="165" fontId="2" fillId="5" borderId="0" xfId="13" applyNumberFormat="1" applyFill="1" applyBorder="1" applyAlignment="1"/>
    <xf numFmtId="180" fontId="0" fillId="8" borderId="0" xfId="0" applyNumberFormat="1" applyFill="1" applyBorder="1" applyAlignment="1" applyProtection="1">
      <alignment horizontal="right"/>
      <protection locked="0" hidden="1"/>
    </xf>
    <xf numFmtId="180" fontId="0" fillId="13" borderId="15" xfId="0" applyNumberFormat="1" applyFill="1" applyBorder="1" applyAlignment="1" applyProtection="1">
      <alignment horizontal="right"/>
      <protection hidden="1"/>
    </xf>
    <xf numFmtId="180" fontId="2" fillId="7" borderId="0" xfId="0" applyNumberFormat="1" applyFont="1" applyFill="1" applyBorder="1" applyAlignment="1" applyProtection="1">
      <alignment horizontal="right"/>
      <protection locked="0" hidden="1"/>
    </xf>
    <xf numFmtId="180" fontId="0" fillId="8" borderId="0" xfId="0" applyNumberFormat="1" applyFill="1" applyBorder="1" applyAlignment="1" applyProtection="1">
      <alignment horizontal="right"/>
      <protection hidden="1"/>
    </xf>
    <xf numFmtId="180" fontId="0" fillId="6" borderId="0" xfId="0" applyNumberFormat="1" applyFill="1" applyBorder="1" applyAlignment="1" applyProtection="1">
      <alignment horizontal="right"/>
      <protection hidden="1"/>
    </xf>
    <xf numFmtId="180" fontId="0" fillId="2" borderId="0" xfId="0" applyNumberFormat="1" applyFill="1" applyBorder="1" applyAlignment="1" applyProtection="1">
      <alignment horizontal="right"/>
      <protection hidden="1"/>
    </xf>
    <xf numFmtId="180" fontId="0" fillId="13" borderId="2" xfId="0" applyNumberFormat="1" applyFill="1" applyBorder="1" applyAlignment="1" applyProtection="1">
      <alignment horizontal="right"/>
      <protection hidden="1"/>
    </xf>
    <xf numFmtId="180" fontId="0" fillId="3" borderId="2" xfId="0" applyNumberFormat="1" applyFill="1" applyBorder="1" applyAlignment="1" applyProtection="1">
      <alignment horizontal="right"/>
      <protection hidden="1"/>
    </xf>
    <xf numFmtId="180" fontId="0" fillId="4" borderId="2" xfId="0" applyNumberFormat="1" applyFill="1" applyBorder="1" applyAlignment="1" applyProtection="1">
      <alignment horizontal="right"/>
      <protection hidden="1"/>
    </xf>
    <xf numFmtId="180" fontId="0" fillId="10" borderId="0" xfId="0" applyNumberFormat="1" applyFill="1" applyBorder="1" applyAlignment="1" applyProtection="1">
      <alignment horizontal="right"/>
      <protection locked="0" hidden="1"/>
    </xf>
    <xf numFmtId="180" fontId="0" fillId="10" borderId="2" xfId="0" applyNumberFormat="1" applyFill="1" applyBorder="1" applyAlignment="1" applyProtection="1">
      <alignment horizontal="right"/>
      <protection hidden="1"/>
    </xf>
    <xf numFmtId="180" fontId="1" fillId="9" borderId="11" xfId="0" applyNumberFormat="1" applyFont="1" applyFill="1" applyBorder="1" applyAlignment="1" applyProtection="1">
      <alignment horizontal="right"/>
      <protection hidden="1"/>
    </xf>
    <xf numFmtId="180" fontId="1" fillId="10" borderId="11" xfId="0" applyNumberFormat="1" applyFont="1" applyFill="1" applyBorder="1" applyAlignment="1" applyProtection="1">
      <alignment horizontal="right"/>
      <protection hidden="1"/>
    </xf>
    <xf numFmtId="180" fontId="2" fillId="2" borderId="16" xfId="13" applyNumberFormat="1" applyFill="1" applyBorder="1" applyAlignment="1" applyProtection="1">
      <alignment horizontal="right"/>
      <protection locked="0" hidden="1"/>
    </xf>
    <xf numFmtId="180" fontId="2" fillId="2" borderId="0" xfId="13" applyNumberFormat="1" applyFill="1" applyBorder="1" applyAlignment="1" applyProtection="1">
      <alignment horizontal="right"/>
      <protection locked="0" hidden="1"/>
    </xf>
    <xf numFmtId="180" fontId="2" fillId="17" borderId="0" xfId="13" applyNumberFormat="1" applyFill="1" applyBorder="1" applyAlignment="1" applyProtection="1">
      <alignment horizontal="right"/>
      <protection hidden="1"/>
    </xf>
    <xf numFmtId="180" fontId="2" fillId="7" borderId="0" xfId="13" applyNumberFormat="1" applyFill="1" applyBorder="1" applyAlignment="1" applyProtection="1">
      <alignment horizontal="right"/>
      <protection locked="0" hidden="1"/>
    </xf>
    <xf numFmtId="180" fontId="2" fillId="18" borderId="0" xfId="13" applyNumberFormat="1" applyFill="1" applyBorder="1" applyAlignment="1" applyProtection="1">
      <alignment horizontal="right"/>
      <protection hidden="1"/>
    </xf>
    <xf numFmtId="180" fontId="2" fillId="6" borderId="0" xfId="13" applyNumberFormat="1" applyFill="1" applyBorder="1" applyAlignment="1" applyProtection="1">
      <alignment horizontal="right"/>
      <protection hidden="1"/>
    </xf>
    <xf numFmtId="180" fontId="2" fillId="8" borderId="0" xfId="13" applyNumberFormat="1" applyFill="1" applyBorder="1" applyAlignment="1" applyProtection="1">
      <alignment horizontal="right"/>
      <protection hidden="1"/>
    </xf>
    <xf numFmtId="180" fontId="2" fillId="8" borderId="0" xfId="13" applyNumberFormat="1" applyFill="1" applyBorder="1" applyAlignment="1" applyProtection="1">
      <alignment horizontal="right"/>
      <protection locked="0" hidden="1"/>
    </xf>
    <xf numFmtId="180" fontId="2" fillId="3" borderId="0" xfId="13" applyNumberFormat="1" applyFill="1" applyBorder="1" applyAlignment="1" applyProtection="1">
      <alignment horizontal="right"/>
      <protection hidden="1"/>
    </xf>
    <xf numFmtId="180" fontId="2" fillId="8" borderId="0" xfId="13" applyNumberFormat="1" applyFont="1" applyFill="1" applyBorder="1" applyAlignment="1" applyProtection="1">
      <alignment horizontal="right"/>
      <protection locked="0" hidden="1"/>
    </xf>
    <xf numFmtId="180" fontId="2" fillId="5" borderId="0" xfId="13" applyNumberFormat="1" applyFill="1" applyBorder="1" applyAlignment="1" applyProtection="1">
      <alignment horizontal="right"/>
      <protection hidden="1"/>
    </xf>
    <xf numFmtId="180" fontId="2" fillId="13" borderId="0" xfId="13" applyNumberFormat="1" applyFont="1" applyFill="1" applyBorder="1" applyAlignment="1" applyProtection="1">
      <alignment horizontal="right"/>
      <protection hidden="1"/>
    </xf>
    <xf numFmtId="180" fontId="2" fillId="8" borderId="20" xfId="13" applyNumberFormat="1" applyFill="1" applyBorder="1" applyAlignment="1" applyProtection="1">
      <alignment horizontal="right"/>
      <protection hidden="1"/>
    </xf>
    <xf numFmtId="180" fontId="2" fillId="3" borderId="20" xfId="13" applyNumberFormat="1" applyFill="1" applyBorder="1" applyAlignment="1" applyProtection="1">
      <alignment horizontal="right"/>
      <protection hidden="1"/>
    </xf>
    <xf numFmtId="180" fontId="2" fillId="5" borderId="20" xfId="13" applyNumberFormat="1" applyFill="1" applyBorder="1" applyAlignment="1" applyProtection="1">
      <alignment horizontal="right"/>
      <protection hidden="1"/>
    </xf>
    <xf numFmtId="180" fontId="2" fillId="13" borderId="20" xfId="13" applyNumberFormat="1" applyFill="1" applyBorder="1" applyAlignment="1" applyProtection="1">
      <alignment horizontal="right"/>
      <protection hidden="1"/>
    </xf>
    <xf numFmtId="180" fontId="2" fillId="4" borderId="20" xfId="13" applyNumberFormat="1" applyFill="1" applyBorder="1" applyAlignment="1" applyProtection="1">
      <alignment horizontal="right"/>
      <protection hidden="1"/>
    </xf>
    <xf numFmtId="180" fontId="2" fillId="19" borderId="20" xfId="13" applyNumberFormat="1" applyFill="1" applyBorder="1" applyAlignment="1" applyProtection="1">
      <alignment horizontal="right"/>
      <protection hidden="1"/>
    </xf>
    <xf numFmtId="180" fontId="1" fillId="9" borderId="31" xfId="13" applyNumberFormat="1" applyFont="1" applyFill="1" applyBorder="1" applyAlignment="1" applyProtection="1">
      <alignment horizontal="right"/>
      <protection hidden="1"/>
    </xf>
    <xf numFmtId="1" fontId="2" fillId="8" borderId="0" xfId="13" applyNumberFormat="1" applyFill="1" applyBorder="1" applyAlignment="1" applyProtection="1">
      <alignment horizontal="center"/>
      <protection locked="0"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BIBTHMHDAC.xlsx" TargetMode="External"/><Relationship Id="rId7" Type="http://schemas.openxmlformats.org/officeDocument/2006/relationships/printerSettings" Target="../printerSettings/printerSettings1.bin"/><Relationship Id="rId2" Type="http://schemas.openxmlformats.org/officeDocument/2006/relationships/hyperlink" Target="VBIBTHMHAK.xlsx" TargetMode="External"/><Relationship Id="rId1" Type="http://schemas.openxmlformats.org/officeDocument/2006/relationships/hyperlink" Target="VBIBTHMHAV.xlsx" TargetMode="External"/><Relationship Id="rId6" Type="http://schemas.openxmlformats.org/officeDocument/2006/relationships/hyperlink" Target="http://www.primes-renovation.be/emb_carte.php?Nlg=fr" TargetMode="External"/><Relationship Id="rId5" Type="http://schemas.openxmlformats.org/officeDocument/2006/relationships/hyperlink" Target="livret.xlsx" TargetMode="External"/><Relationship Id="rId4" Type="http://schemas.openxmlformats.org/officeDocument/2006/relationships/hyperlink" Target="VBIBTHMHDV.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1">
    <pageSetUpPr fitToPage="1"/>
  </sheetPr>
  <dimension ref="A1:W385"/>
  <sheetViews>
    <sheetView tabSelected="1" zoomScaleNormal="100" workbookViewId="0">
      <selection activeCell="B3" sqref="B3"/>
    </sheetView>
  </sheetViews>
  <sheetFormatPr defaultRowHeight="12.75"/>
  <cols>
    <col min="1" max="1" width="33.5703125" style="11" customWidth="1"/>
    <col min="2" max="2" width="19.140625" style="11" customWidth="1"/>
    <col min="3" max="3" width="19.5703125" style="11" bestFit="1" customWidth="1"/>
    <col min="4" max="4" width="15.42578125" style="11" customWidth="1"/>
    <col min="5" max="5" width="16.7109375" style="11" customWidth="1"/>
    <col min="6" max="6" width="12.28515625" style="11" customWidth="1"/>
    <col min="7" max="7" width="15.85546875" style="11" bestFit="1" customWidth="1"/>
    <col min="8" max="16" width="9.140625" style="11"/>
    <col min="17" max="17" width="12.140625" style="11" bestFit="1" customWidth="1"/>
    <col min="18" max="16384" width="9.140625" style="11"/>
  </cols>
  <sheetData>
    <row r="1" spans="1:7" ht="13.5" thickTop="1">
      <c r="A1" s="90" t="s">
        <v>129</v>
      </c>
      <c r="B1" s="90"/>
      <c r="C1" s="90"/>
      <c r="D1" s="90"/>
      <c r="E1" s="5"/>
      <c r="F1" s="6"/>
      <c r="G1" s="6"/>
    </row>
    <row r="2" spans="1:7">
      <c r="A2" s="7"/>
      <c r="B2" s="7"/>
      <c r="C2" s="7"/>
      <c r="D2" s="7"/>
      <c r="E2" s="10"/>
      <c r="F2" s="8"/>
      <c r="G2" s="8"/>
    </row>
    <row r="3" spans="1:7">
      <c r="A3" s="7" t="s">
        <v>0</v>
      </c>
      <c r="B3" s="64"/>
      <c r="C3" s="65"/>
      <c r="D3" s="7"/>
      <c r="E3" s="8"/>
      <c r="F3" s="8"/>
      <c r="G3" s="8"/>
    </row>
    <row r="4" spans="1:7">
      <c r="A4" s="7" t="s">
        <v>60</v>
      </c>
      <c r="B4" s="2"/>
      <c r="C4" s="3"/>
      <c r="D4" s="7"/>
      <c r="E4" s="8"/>
      <c r="F4" s="8"/>
      <c r="G4" s="10"/>
    </row>
    <row r="5" spans="1:7">
      <c r="A5" s="8" t="s">
        <v>61</v>
      </c>
      <c r="B5" s="174">
        <v>0</v>
      </c>
      <c r="F5" s="8"/>
    </row>
    <row r="6" spans="1:7">
      <c r="A6" s="8" t="s">
        <v>62</v>
      </c>
      <c r="B6" s="174"/>
      <c r="C6" s="9"/>
      <c r="F6" s="8"/>
    </row>
    <row r="7" spans="1:7">
      <c r="A7" s="88" t="s">
        <v>63</v>
      </c>
      <c r="B7" s="175">
        <f>B5+B6</f>
        <v>0</v>
      </c>
      <c r="C7" s="9"/>
      <c r="D7" s="8"/>
      <c r="E7" s="12"/>
      <c r="F7" s="8"/>
    </row>
    <row r="8" spans="1:7">
      <c r="A8" s="9" t="s">
        <v>64</v>
      </c>
      <c r="B8" s="176">
        <v>0</v>
      </c>
      <c r="C8" s="9"/>
      <c r="F8" s="8"/>
    </row>
    <row r="9" spans="1:7">
      <c r="A9" s="49" t="s">
        <v>3</v>
      </c>
      <c r="B9" s="50"/>
      <c r="C9" s="51" t="s">
        <v>79</v>
      </c>
      <c r="D9" s="13"/>
      <c r="E9" s="12"/>
      <c r="F9" s="8"/>
    </row>
    <row r="10" spans="1:7">
      <c r="A10" s="55" t="s">
        <v>65</v>
      </c>
      <c r="B10" s="56" t="s">
        <v>77</v>
      </c>
      <c r="C10" s="1" t="s">
        <v>79</v>
      </c>
      <c r="F10" s="8"/>
      <c r="G10" s="12"/>
    </row>
    <row r="11" spans="1:7">
      <c r="A11" s="52" t="s">
        <v>66</v>
      </c>
      <c r="B11" s="53"/>
      <c r="C11" s="54" t="s">
        <v>79</v>
      </c>
      <c r="F11" s="8"/>
      <c r="G11" s="12"/>
    </row>
    <row r="12" spans="1:7" ht="13.5" thickBot="1">
      <c r="A12" s="14" t="s">
        <v>4</v>
      </c>
      <c r="B12" s="7"/>
      <c r="C12" s="7"/>
      <c r="D12" s="7"/>
      <c r="E12" s="8"/>
      <c r="F12" s="8"/>
      <c r="G12" s="8"/>
    </row>
    <row r="13" spans="1:7" ht="14.25" thickTop="1" thickBot="1">
      <c r="A13" s="58" t="s">
        <v>101</v>
      </c>
      <c r="B13" s="7"/>
      <c r="C13" s="7"/>
      <c r="D13" s="7"/>
      <c r="E13" s="8"/>
      <c r="F13" s="8"/>
      <c r="G13" s="8"/>
    </row>
    <row r="14" spans="1:7" ht="14.25" thickTop="1" thickBot="1">
      <c r="A14" s="7"/>
      <c r="B14" s="7"/>
      <c r="C14" s="7"/>
      <c r="D14" s="7"/>
      <c r="E14" s="8"/>
      <c r="F14" s="8"/>
      <c r="G14" s="8"/>
    </row>
    <row r="15" spans="1:7" ht="14.25" thickTop="1" thickBot="1">
      <c r="A15" s="15" t="s">
        <v>67</v>
      </c>
      <c r="B15" s="7"/>
      <c r="C15" s="7"/>
      <c r="E15" s="180">
        <f>IF(AND(C11="ja",C9="ja"),F328-250,F328)</f>
        <v>0</v>
      </c>
    </row>
    <row r="16" spans="1:7" ht="13.5" thickTop="1">
      <c r="A16" s="16" t="s">
        <v>68</v>
      </c>
      <c r="B16" s="9"/>
      <c r="C16" s="9"/>
      <c r="D16" s="177">
        <f>C281</f>
        <v>0</v>
      </c>
      <c r="E16" s="8"/>
      <c r="F16" s="13"/>
      <c r="G16" s="12"/>
    </row>
    <row r="17" spans="1:7">
      <c r="A17" s="16" t="s">
        <v>69</v>
      </c>
      <c r="B17" s="9"/>
      <c r="C17" s="9"/>
      <c r="D17" s="178">
        <f>IF(C9="ja",-7500,0)</f>
        <v>0</v>
      </c>
      <c r="E17" s="8"/>
      <c r="F17" s="13"/>
      <c r="G17" s="12"/>
    </row>
    <row r="18" spans="1:7">
      <c r="A18" s="16" t="s">
        <v>70</v>
      </c>
      <c r="B18" s="9"/>
      <c r="C18" s="9"/>
      <c r="D18" s="179">
        <f>IF(AND(C9="ja",C10="ja"),-1875,0)</f>
        <v>0</v>
      </c>
      <c r="E18" s="8"/>
      <c r="F18" s="13"/>
      <c r="G18" s="12"/>
    </row>
    <row r="19" spans="1:7">
      <c r="A19" s="9" t="s">
        <v>71</v>
      </c>
      <c r="B19" s="9"/>
      <c r="C19" s="9"/>
      <c r="D19" s="174">
        <v>0</v>
      </c>
      <c r="E19" s="8"/>
      <c r="F19" s="8"/>
      <c r="G19" s="8"/>
    </row>
    <row r="20" spans="1:7">
      <c r="A20" s="16" t="s">
        <v>72</v>
      </c>
      <c r="B20" s="57">
        <v>0</v>
      </c>
      <c r="C20" s="9"/>
      <c r="D20" s="177">
        <f>B20*30</f>
        <v>0</v>
      </c>
      <c r="E20" s="8"/>
      <c r="F20" s="8"/>
      <c r="G20" s="8"/>
    </row>
    <row r="21" spans="1:7">
      <c r="A21" s="16" t="s">
        <v>73</v>
      </c>
      <c r="B21" s="9"/>
      <c r="C21" s="9"/>
      <c r="D21" s="174">
        <v>770</v>
      </c>
      <c r="E21" s="8"/>
      <c r="F21" s="8"/>
      <c r="G21" s="8"/>
    </row>
    <row r="22" spans="1:7" ht="13.5" thickBot="1">
      <c r="A22" s="16" t="s">
        <v>74</v>
      </c>
      <c r="B22" s="9"/>
      <c r="C22" s="9"/>
      <c r="D22" s="174">
        <v>0</v>
      </c>
      <c r="E22" s="8"/>
      <c r="F22" s="8"/>
      <c r="G22" s="8"/>
    </row>
    <row r="23" spans="1:7" ht="14.25" thickTop="1" thickBot="1">
      <c r="A23" s="18" t="s">
        <v>75</v>
      </c>
      <c r="B23" s="9"/>
      <c r="C23" s="9"/>
      <c r="E23" s="180">
        <f>SUM(D16:D22)</f>
        <v>770</v>
      </c>
      <c r="F23" s="8"/>
      <c r="G23" s="8"/>
    </row>
    <row r="24" spans="1:7" ht="14.25" thickTop="1" thickBot="1">
      <c r="B24" s="9"/>
      <c r="C24" s="9"/>
      <c r="D24" s="19" t="s">
        <v>76</v>
      </c>
      <c r="E24" s="181">
        <f>(E15+D21)*21%</f>
        <v>161.69999999999999</v>
      </c>
      <c r="F24" s="8"/>
      <c r="G24" s="8"/>
    </row>
    <row r="25" spans="1:7" ht="14.25" thickTop="1" thickBot="1">
      <c r="A25" s="20"/>
      <c r="B25" s="9"/>
      <c r="C25" s="9"/>
      <c r="D25" s="21"/>
      <c r="E25" s="22"/>
      <c r="F25" s="8"/>
      <c r="G25" s="8"/>
    </row>
    <row r="26" spans="1:7" ht="14.25" thickTop="1" thickBot="1">
      <c r="A26" s="4" t="s">
        <v>82</v>
      </c>
      <c r="B26" s="9"/>
      <c r="C26" s="9"/>
      <c r="D26" s="23"/>
      <c r="E26" s="182">
        <f>SUM(E15:E24)</f>
        <v>931.7</v>
      </c>
      <c r="F26" s="8"/>
      <c r="G26" s="8"/>
    </row>
    <row r="27" spans="1:7" ht="14.25" thickTop="1" thickBot="1">
      <c r="A27" s="16"/>
      <c r="B27" s="9"/>
      <c r="C27" s="9"/>
      <c r="D27" s="23"/>
      <c r="E27" s="24"/>
      <c r="F27" s="8"/>
      <c r="G27" s="8"/>
    </row>
    <row r="28" spans="1:7" ht="14.25" thickTop="1" thickBot="1">
      <c r="A28" s="59" t="s">
        <v>83</v>
      </c>
      <c r="B28" s="9"/>
      <c r="C28" s="9"/>
      <c r="D28" s="17"/>
      <c r="E28" s="8"/>
      <c r="F28" s="8"/>
      <c r="G28" s="8"/>
    </row>
    <row r="29" spans="1:7" ht="13.5" thickTop="1">
      <c r="E29" s="8"/>
      <c r="F29" s="8"/>
      <c r="G29" s="8"/>
    </row>
    <row r="30" spans="1:7">
      <c r="A30" s="16" t="s">
        <v>84</v>
      </c>
      <c r="B30" s="9"/>
      <c r="C30" s="9"/>
      <c r="D30" s="183">
        <v>0</v>
      </c>
      <c r="E30" s="8"/>
      <c r="F30" s="8"/>
      <c r="G30" s="8"/>
    </row>
    <row r="31" spans="1:7" ht="13.5" thickBot="1">
      <c r="A31" s="16"/>
      <c r="B31" s="9"/>
      <c r="C31" s="9"/>
      <c r="D31" s="17"/>
      <c r="E31" s="8"/>
      <c r="F31" s="8"/>
      <c r="G31" s="8"/>
    </row>
    <row r="32" spans="1:7" ht="14.25" thickTop="1" thickBot="1">
      <c r="A32" s="60" t="s">
        <v>85</v>
      </c>
      <c r="B32" s="61"/>
      <c r="C32" s="62"/>
      <c r="D32" s="17"/>
      <c r="E32" s="8"/>
      <c r="F32" s="8"/>
      <c r="G32" s="8"/>
    </row>
    <row r="33" spans="1:7" ht="13.5" thickTop="1">
      <c r="A33" s="16"/>
      <c r="B33" s="9"/>
      <c r="C33" s="9"/>
      <c r="D33" s="17"/>
      <c r="E33" s="8"/>
      <c r="F33" s="8"/>
      <c r="G33" s="8"/>
    </row>
    <row r="34" spans="1:7">
      <c r="A34" s="16" t="s">
        <v>86</v>
      </c>
      <c r="B34" s="9"/>
      <c r="C34" s="66" t="s">
        <v>80</v>
      </c>
      <c r="D34" s="174">
        <v>0</v>
      </c>
    </row>
    <row r="35" spans="1:7">
      <c r="A35" s="16" t="s">
        <v>87</v>
      </c>
      <c r="B35" s="9"/>
      <c r="C35" s="66" t="s">
        <v>80</v>
      </c>
      <c r="D35" s="174">
        <v>0</v>
      </c>
      <c r="E35" s="8"/>
      <c r="F35" s="8"/>
      <c r="G35" s="8"/>
    </row>
    <row r="36" spans="1:7">
      <c r="A36" s="16" t="s">
        <v>88</v>
      </c>
      <c r="B36" s="57">
        <v>0</v>
      </c>
      <c r="C36" s="66" t="s">
        <v>80</v>
      </c>
      <c r="D36" s="177">
        <f>B36*35</f>
        <v>0</v>
      </c>
      <c r="E36" s="8"/>
      <c r="F36" s="8"/>
      <c r="G36" s="8"/>
    </row>
    <row r="37" spans="1:7">
      <c r="A37" s="16" t="s">
        <v>89</v>
      </c>
      <c r="B37" s="9"/>
      <c r="C37" s="66" t="s">
        <v>80</v>
      </c>
      <c r="D37" s="174">
        <v>0</v>
      </c>
      <c r="E37" s="8"/>
      <c r="F37" s="8"/>
      <c r="G37" s="8"/>
    </row>
    <row r="38" spans="1:7" ht="13.5" thickBot="1">
      <c r="A38" s="16"/>
      <c r="B38" s="9"/>
      <c r="C38" s="9"/>
      <c r="D38" s="17"/>
      <c r="E38" s="8"/>
      <c r="F38" s="8"/>
      <c r="G38" s="8"/>
    </row>
    <row r="39" spans="1:7" ht="14.25" thickTop="1" thickBot="1">
      <c r="A39" s="63" t="s">
        <v>90</v>
      </c>
      <c r="B39" s="9"/>
      <c r="C39" s="9"/>
      <c r="D39" s="182">
        <f>E294</f>
        <v>0</v>
      </c>
      <c r="E39" s="8"/>
      <c r="F39" s="8"/>
      <c r="G39" s="8"/>
    </row>
    <row r="40" spans="1:7" ht="14.25" thickTop="1" thickBot="1">
      <c r="A40" s="16"/>
      <c r="B40" s="9"/>
      <c r="C40" s="19" t="s">
        <v>76</v>
      </c>
      <c r="D40" s="181">
        <f>F293</f>
        <v>0</v>
      </c>
      <c r="F40" s="8"/>
      <c r="G40" s="8"/>
    </row>
    <row r="41" spans="1:7" ht="14.25" thickTop="1" thickBot="1">
      <c r="A41" s="16"/>
      <c r="B41" s="9"/>
      <c r="C41" s="9"/>
      <c r="D41" s="17"/>
      <c r="E41" s="8"/>
      <c r="F41" s="8"/>
      <c r="G41" s="8"/>
    </row>
    <row r="42" spans="1:7" ht="14.25" thickTop="1" thickBot="1">
      <c r="A42" s="63" t="s">
        <v>91</v>
      </c>
      <c r="B42" s="9"/>
      <c r="C42" s="9"/>
      <c r="D42" s="184">
        <f>E300</f>
        <v>0</v>
      </c>
      <c r="E42" s="8"/>
      <c r="F42" s="8"/>
      <c r="G42" s="8"/>
    </row>
    <row r="43" spans="1:7" ht="14.25" thickTop="1" thickBot="1">
      <c r="A43" s="9"/>
      <c r="B43" s="9"/>
      <c r="C43" s="19" t="s">
        <v>76</v>
      </c>
      <c r="D43" s="181">
        <f>F300</f>
        <v>0</v>
      </c>
      <c r="F43" s="8"/>
      <c r="G43" s="12"/>
    </row>
    <row r="44" spans="1:7" ht="14.25" thickTop="1" thickBot="1">
      <c r="A44" s="9"/>
      <c r="B44" s="9"/>
      <c r="C44" s="9"/>
      <c r="D44" s="21"/>
      <c r="E44" s="12"/>
      <c r="F44" s="8"/>
      <c r="G44" s="12"/>
    </row>
    <row r="45" spans="1:7" ht="14.25" thickTop="1" thickBot="1">
      <c r="A45" s="58" t="s">
        <v>92</v>
      </c>
      <c r="B45" s="9"/>
      <c r="C45" s="9"/>
      <c r="D45" s="21"/>
      <c r="E45" s="185">
        <f>E26+D39+D40</f>
        <v>931.7</v>
      </c>
      <c r="F45" s="8"/>
      <c r="G45" s="12"/>
    </row>
    <row r="46" spans="1:7" ht="14.25" thickTop="1" thickBot="1">
      <c r="A46" s="9"/>
      <c r="B46" s="9"/>
      <c r="C46" s="9"/>
      <c r="D46" s="21"/>
      <c r="E46" s="12"/>
      <c r="F46" s="8"/>
      <c r="G46" s="12"/>
    </row>
    <row r="47" spans="1:7" ht="14.25" thickTop="1" thickBot="1">
      <c r="A47" s="59" t="s">
        <v>93</v>
      </c>
      <c r="B47" s="25"/>
      <c r="C47" s="9"/>
      <c r="D47" s="26"/>
      <c r="E47" s="186">
        <f>D30+D42+D43</f>
        <v>0</v>
      </c>
      <c r="F47" s="27"/>
      <c r="G47" s="12"/>
    </row>
    <row r="48" spans="1:7" ht="13.5" thickTop="1"/>
    <row r="49" spans="1:7">
      <c r="A49" s="94" t="s">
        <v>117</v>
      </c>
      <c r="B49" s="70"/>
      <c r="C49" s="70"/>
      <c r="D49" s="70"/>
      <c r="E49" s="91"/>
      <c r="F49" s="68"/>
      <c r="G49" s="68"/>
    </row>
    <row r="50" spans="1:7" ht="13.5" thickBot="1">
      <c r="A50" s="70"/>
      <c r="B50" s="70"/>
      <c r="C50" s="70"/>
      <c r="D50" s="70"/>
      <c r="E50" s="91"/>
      <c r="F50" s="68"/>
      <c r="G50" s="68"/>
    </row>
    <row r="51" spans="1:7" ht="13.5" thickTop="1">
      <c r="A51" s="95" t="s">
        <v>103</v>
      </c>
      <c r="B51" s="89" t="s">
        <v>94</v>
      </c>
      <c r="C51" s="89"/>
      <c r="D51" s="187">
        <v>0</v>
      </c>
      <c r="E51" s="89"/>
      <c r="F51" s="89"/>
      <c r="G51" s="102"/>
    </row>
    <row r="52" spans="1:7">
      <c r="A52" s="96"/>
      <c r="B52" s="68" t="s">
        <v>95</v>
      </c>
      <c r="C52" s="68"/>
      <c r="D52" s="188">
        <v>0</v>
      </c>
      <c r="E52" s="92"/>
      <c r="F52" s="92"/>
      <c r="G52" s="103"/>
    </row>
    <row r="53" spans="1:7">
      <c r="A53" s="96"/>
      <c r="B53" s="68" t="s">
        <v>63</v>
      </c>
      <c r="C53" s="68"/>
      <c r="D53" s="189">
        <f>SUM(D51:D52)</f>
        <v>0</v>
      </c>
      <c r="E53" s="92"/>
      <c r="F53" s="92"/>
      <c r="G53" s="103"/>
    </row>
    <row r="54" spans="1:7">
      <c r="A54" s="96"/>
      <c r="B54" s="68"/>
      <c r="C54" s="68"/>
      <c r="D54" s="68"/>
      <c r="E54" s="92"/>
      <c r="F54" s="92"/>
      <c r="G54" s="103"/>
    </row>
    <row r="55" spans="1:7">
      <c r="A55" s="97" t="s">
        <v>104</v>
      </c>
      <c r="B55" s="68" t="s">
        <v>94</v>
      </c>
      <c r="C55" s="68"/>
      <c r="D55" s="190">
        <v>0</v>
      </c>
      <c r="E55" s="92"/>
      <c r="F55" s="92"/>
      <c r="G55" s="103"/>
    </row>
    <row r="56" spans="1:7">
      <c r="A56" s="98"/>
      <c r="B56" s="68" t="s">
        <v>95</v>
      </c>
      <c r="C56" s="68"/>
      <c r="D56" s="190">
        <v>0</v>
      </c>
      <c r="E56" s="92"/>
      <c r="F56" s="92"/>
      <c r="G56" s="103"/>
    </row>
    <row r="57" spans="1:7">
      <c r="A57" s="98"/>
      <c r="B57" s="68" t="s">
        <v>63</v>
      </c>
      <c r="C57" s="68"/>
      <c r="D57" s="191">
        <f>SUM(D55:D56)</f>
        <v>0</v>
      </c>
      <c r="E57" s="92"/>
      <c r="F57" s="92"/>
      <c r="G57" s="103"/>
    </row>
    <row r="58" spans="1:7">
      <c r="A58" s="99"/>
      <c r="B58" s="93"/>
      <c r="C58" s="69"/>
      <c r="D58" s="92"/>
      <c r="E58" s="92"/>
      <c r="F58" s="92"/>
      <c r="G58" s="103"/>
    </row>
    <row r="59" spans="1:7">
      <c r="A59" s="99" t="s">
        <v>105</v>
      </c>
      <c r="B59" s="83">
        <v>1</v>
      </c>
      <c r="C59" s="70"/>
      <c r="D59" s="92"/>
      <c r="E59" s="92"/>
      <c r="F59" s="68"/>
      <c r="G59" s="104"/>
    </row>
    <row r="60" spans="1:7">
      <c r="A60" s="100" t="s">
        <v>4</v>
      </c>
      <c r="B60" s="70"/>
      <c r="C60" s="70"/>
      <c r="D60" s="70"/>
      <c r="E60" s="68"/>
      <c r="F60" s="68"/>
      <c r="G60" s="104"/>
    </row>
    <row r="61" spans="1:7">
      <c r="A61" s="96"/>
      <c r="B61" s="69"/>
      <c r="C61" s="69"/>
      <c r="D61" s="71"/>
      <c r="E61" s="68"/>
      <c r="F61" s="68" t="s">
        <v>106</v>
      </c>
      <c r="G61" s="199">
        <f>IF(D57&gt;D53,E200+(E213-E226),E188)</f>
        <v>0</v>
      </c>
    </row>
    <row r="62" spans="1:7">
      <c r="A62" s="99" t="s">
        <v>107</v>
      </c>
      <c r="B62" s="69"/>
      <c r="C62" s="69"/>
      <c r="D62" s="193">
        <f>G141</f>
        <v>75</v>
      </c>
      <c r="E62" s="68"/>
      <c r="F62" s="72" t="s">
        <v>96</v>
      </c>
      <c r="G62" s="200">
        <f>G61*21/100</f>
        <v>0</v>
      </c>
    </row>
    <row r="63" spans="1:7">
      <c r="A63" s="99" t="s">
        <v>108</v>
      </c>
      <c r="B63" s="69"/>
      <c r="C63" s="69"/>
      <c r="D63" s="194">
        <v>0</v>
      </c>
      <c r="E63" s="68"/>
      <c r="F63" s="68"/>
      <c r="G63" s="201"/>
    </row>
    <row r="64" spans="1:7">
      <c r="A64" s="99" t="s">
        <v>109</v>
      </c>
      <c r="B64" s="69"/>
      <c r="C64" s="192">
        <f>(A135+ROUNDDOWN((D51+D52-1)/C136,0)*A136)</f>
        <v>67.31</v>
      </c>
      <c r="D64" s="79"/>
      <c r="E64" s="68"/>
      <c r="F64" s="68"/>
      <c r="G64" s="201"/>
    </row>
    <row r="65" spans="1:7">
      <c r="A65" s="99" t="s">
        <v>110</v>
      </c>
      <c r="B65" s="69"/>
      <c r="C65" s="192">
        <f>(A148+ROUNDDOWN((D55+D56-1)/C149,0)*A149)</f>
        <v>117.11</v>
      </c>
      <c r="D65" s="79"/>
      <c r="E65" s="68"/>
      <c r="F65" s="68"/>
      <c r="G65" s="201"/>
    </row>
    <row r="66" spans="1:7">
      <c r="A66" s="99" t="s">
        <v>111</v>
      </c>
      <c r="B66" s="69"/>
      <c r="C66" s="192">
        <f>IF(D57&gt;D53,(D57-D53)*0.3%,0)</f>
        <v>0</v>
      </c>
      <c r="D66" s="79"/>
      <c r="E66" s="68"/>
      <c r="F66" s="68"/>
      <c r="G66" s="201"/>
    </row>
    <row r="67" spans="1:7">
      <c r="A67" s="99" t="s">
        <v>112</v>
      </c>
      <c r="B67" s="69"/>
      <c r="C67" s="69"/>
      <c r="D67" s="193">
        <f>D156+C66</f>
        <v>220</v>
      </c>
      <c r="E67" s="68"/>
      <c r="F67" s="68"/>
      <c r="G67" s="201"/>
    </row>
    <row r="68" spans="1:7">
      <c r="A68" s="99" t="s">
        <v>113</v>
      </c>
      <c r="B68" s="69"/>
      <c r="C68" s="69"/>
      <c r="D68" s="193">
        <v>0</v>
      </c>
      <c r="E68" s="68"/>
      <c r="F68" s="68"/>
      <c r="G68" s="201"/>
    </row>
    <row r="69" spans="1:7">
      <c r="A69" s="96"/>
      <c r="B69" s="69"/>
      <c r="C69" s="72" t="s">
        <v>96</v>
      </c>
      <c r="D69" s="195">
        <f>D68*21/100</f>
        <v>0</v>
      </c>
      <c r="E69" s="68"/>
      <c r="F69" s="68"/>
      <c r="G69" s="201"/>
    </row>
    <row r="70" spans="1:7">
      <c r="A70" s="99" t="s">
        <v>114</v>
      </c>
      <c r="B70" s="69"/>
      <c r="C70" s="69"/>
      <c r="D70" s="196">
        <f>IF(B59=1,770,710)</f>
        <v>770</v>
      </c>
      <c r="E70" s="68"/>
      <c r="F70" s="68"/>
      <c r="G70" s="201"/>
    </row>
    <row r="71" spans="1:7">
      <c r="A71" s="96"/>
      <c r="B71" s="69"/>
      <c r="C71" s="72" t="s">
        <v>96</v>
      </c>
      <c r="D71" s="195">
        <f>D70*21/100</f>
        <v>161.69999999999999</v>
      </c>
      <c r="E71" s="68"/>
      <c r="F71" s="68"/>
      <c r="G71" s="201"/>
    </row>
    <row r="72" spans="1:7">
      <c r="A72" s="99" t="s">
        <v>115</v>
      </c>
      <c r="B72" s="69"/>
      <c r="C72" s="73"/>
      <c r="D72" s="194">
        <v>0</v>
      </c>
      <c r="E72" s="68"/>
      <c r="F72" s="68"/>
      <c r="G72" s="201"/>
    </row>
    <row r="73" spans="1:7">
      <c r="A73" s="96"/>
      <c r="B73" s="69"/>
      <c r="C73" s="72" t="s">
        <v>96</v>
      </c>
      <c r="D73" s="195">
        <f>D72*21/100</f>
        <v>0</v>
      </c>
      <c r="E73" s="68"/>
      <c r="F73" s="68"/>
      <c r="G73" s="201"/>
    </row>
    <row r="74" spans="1:7">
      <c r="A74" s="96"/>
      <c r="B74" s="69"/>
      <c r="C74" s="69"/>
      <c r="D74" s="197"/>
      <c r="E74" s="68"/>
      <c r="F74" s="68"/>
      <c r="G74" s="201"/>
    </row>
    <row r="75" spans="1:7">
      <c r="A75" s="96"/>
      <c r="B75" s="69"/>
      <c r="C75" s="69" t="s">
        <v>97</v>
      </c>
      <c r="D75" s="198">
        <f>A303</f>
        <v>0</v>
      </c>
      <c r="E75" s="68"/>
      <c r="F75" s="68" t="s">
        <v>98</v>
      </c>
      <c r="G75" s="202">
        <f>G61</f>
        <v>0</v>
      </c>
    </row>
    <row r="76" spans="1:7">
      <c r="A76" s="96"/>
      <c r="B76" s="69"/>
      <c r="C76" s="69"/>
      <c r="D76" s="69"/>
      <c r="E76" s="68"/>
      <c r="F76" s="68" t="s">
        <v>97</v>
      </c>
      <c r="G76" s="202">
        <f>D75</f>
        <v>0</v>
      </c>
    </row>
    <row r="77" spans="1:7">
      <c r="A77" s="96"/>
      <c r="B77" s="69"/>
      <c r="C77" s="69"/>
      <c r="D77" s="69"/>
      <c r="E77" s="68"/>
      <c r="F77" s="68" t="s">
        <v>99</v>
      </c>
      <c r="G77" s="203">
        <f>SUM(G75+D75)</f>
        <v>0</v>
      </c>
    </row>
    <row r="78" spans="1:7">
      <c r="A78" s="101"/>
      <c r="B78" s="67"/>
      <c r="C78" s="67"/>
      <c r="D78" s="67"/>
      <c r="E78" s="67"/>
      <c r="F78" s="67"/>
      <c r="G78" s="201"/>
    </row>
    <row r="79" spans="1:7">
      <c r="A79" s="101"/>
      <c r="B79" s="67"/>
      <c r="C79" s="67"/>
      <c r="D79" s="67"/>
      <c r="E79" s="67"/>
      <c r="F79" s="72" t="s">
        <v>116</v>
      </c>
      <c r="G79" s="204">
        <f>D69+D71+D73+G62</f>
        <v>161.69999999999999</v>
      </c>
    </row>
    <row r="80" spans="1:7" ht="13.5" thickBot="1">
      <c r="A80" s="101"/>
      <c r="B80" s="67"/>
      <c r="C80" s="67"/>
      <c r="D80" s="67"/>
      <c r="E80" s="67"/>
      <c r="F80" s="67"/>
      <c r="G80" s="201"/>
    </row>
    <row r="81" spans="1:7" ht="14.25" thickTop="1" thickBot="1">
      <c r="A81" s="105"/>
      <c r="B81" s="106"/>
      <c r="C81" s="106"/>
      <c r="D81" s="106"/>
      <c r="E81" s="106"/>
      <c r="F81" s="107" t="s">
        <v>100</v>
      </c>
      <c r="G81" s="205">
        <f>SUM(G77:G79)</f>
        <v>161.69999999999999</v>
      </c>
    </row>
    <row r="82" spans="1:7" ht="14.25" thickTop="1" thickBot="1">
      <c r="A82" s="79"/>
      <c r="B82" s="79"/>
      <c r="C82" s="79"/>
      <c r="D82" s="79"/>
      <c r="E82" s="79"/>
      <c r="F82" s="131"/>
      <c r="G82" s="132"/>
    </row>
    <row r="83" spans="1:7" ht="14.25" thickTop="1" thickBot="1">
      <c r="A83" s="133" t="s">
        <v>119</v>
      </c>
      <c r="B83" s="67"/>
      <c r="C83" s="67"/>
      <c r="D83" s="67"/>
      <c r="E83" s="67"/>
      <c r="F83" s="131"/>
      <c r="G83" s="132"/>
    </row>
    <row r="84" spans="1:7" ht="14.25" thickTop="1" thickBot="1">
      <c r="A84" s="70"/>
      <c r="B84" s="67"/>
      <c r="C84" s="67"/>
      <c r="D84" s="67"/>
      <c r="E84" s="67"/>
      <c r="F84" s="131"/>
      <c r="G84" s="132"/>
    </row>
    <row r="85" spans="1:7" ht="13.5" thickTop="1">
      <c r="A85" s="168" t="s">
        <v>94</v>
      </c>
      <c r="B85" s="89"/>
      <c r="C85" s="134">
        <v>0</v>
      </c>
      <c r="D85" s="135"/>
      <c r="E85" s="136"/>
      <c r="F85" s="131"/>
      <c r="G85" s="132"/>
    </row>
    <row r="86" spans="1:7">
      <c r="A86" s="169" t="s">
        <v>95</v>
      </c>
      <c r="B86" s="68"/>
      <c r="C86" s="137">
        <v>0</v>
      </c>
      <c r="D86" s="69"/>
      <c r="E86" s="138"/>
      <c r="F86" s="131"/>
      <c r="G86" s="132"/>
    </row>
    <row r="87" spans="1:7">
      <c r="A87" s="169" t="s">
        <v>63</v>
      </c>
      <c r="B87" s="68"/>
      <c r="C87" s="139">
        <f>SUM(C85:C86)</f>
        <v>0</v>
      </c>
      <c r="D87" s="69"/>
      <c r="E87" s="138"/>
      <c r="F87" s="131"/>
      <c r="G87" s="132"/>
    </row>
    <row r="88" spans="1:7">
      <c r="A88" s="140"/>
      <c r="B88" s="70"/>
      <c r="C88" s="141"/>
      <c r="D88" s="70"/>
      <c r="E88" s="104"/>
      <c r="F88" s="131"/>
      <c r="G88" s="132"/>
    </row>
    <row r="89" spans="1:7">
      <c r="A89" s="99" t="s">
        <v>124</v>
      </c>
      <c r="B89" s="206">
        <v>1</v>
      </c>
      <c r="C89" s="79"/>
      <c r="D89" s="70"/>
      <c r="E89" s="104"/>
      <c r="F89" s="131"/>
      <c r="G89" s="132"/>
    </row>
    <row r="90" spans="1:7">
      <c r="A90" s="100" t="s">
        <v>4</v>
      </c>
      <c r="B90" s="70"/>
      <c r="C90" s="70"/>
      <c r="D90" s="70"/>
      <c r="E90" s="104"/>
      <c r="F90" s="131"/>
      <c r="G90" s="132"/>
    </row>
    <row r="91" spans="1:7">
      <c r="A91" s="170" t="s">
        <v>125</v>
      </c>
      <c r="B91" s="69"/>
      <c r="C91" s="142">
        <v>50</v>
      </c>
      <c r="D91" s="173" t="s">
        <v>106</v>
      </c>
      <c r="E91" s="143">
        <f>E253</f>
        <v>0</v>
      </c>
      <c r="F91" s="131"/>
      <c r="G91" s="132"/>
    </row>
    <row r="92" spans="1:7">
      <c r="A92" s="170" t="s">
        <v>126</v>
      </c>
      <c r="B92" s="69"/>
      <c r="C92" s="142">
        <v>50</v>
      </c>
      <c r="D92" s="68"/>
      <c r="E92" s="144"/>
      <c r="F92" s="131"/>
      <c r="G92" s="132"/>
    </row>
    <row r="93" spans="1:7">
      <c r="A93" s="170" t="s">
        <v>127</v>
      </c>
      <c r="B93" s="69"/>
      <c r="C93" s="145">
        <v>0</v>
      </c>
      <c r="D93" s="68"/>
      <c r="E93" s="144"/>
      <c r="F93" s="131"/>
      <c r="G93" s="132"/>
    </row>
    <row r="94" spans="1:7">
      <c r="A94" s="171" t="s">
        <v>73</v>
      </c>
      <c r="B94" s="69"/>
      <c r="C94" s="145">
        <f>C238</f>
        <v>385</v>
      </c>
      <c r="D94" s="68"/>
      <c r="E94" s="144"/>
      <c r="F94" s="131"/>
      <c r="G94" s="132"/>
    </row>
    <row r="95" spans="1:7">
      <c r="A95" s="96"/>
      <c r="B95" s="69"/>
      <c r="C95" s="146"/>
      <c r="D95" s="68"/>
      <c r="E95" s="144"/>
      <c r="F95" s="131"/>
      <c r="G95" s="132"/>
    </row>
    <row r="96" spans="1:7">
      <c r="A96" s="96"/>
      <c r="B96" s="172" t="s">
        <v>97</v>
      </c>
      <c r="C96" s="147">
        <f>SUM(C91:C95)</f>
        <v>485</v>
      </c>
      <c r="D96" s="173" t="s">
        <v>98</v>
      </c>
      <c r="E96" s="148">
        <f>E91</f>
        <v>0</v>
      </c>
      <c r="F96" s="131"/>
      <c r="G96" s="132"/>
    </row>
    <row r="97" spans="1:23">
      <c r="A97" s="96"/>
      <c r="B97" s="69"/>
      <c r="C97" s="69"/>
      <c r="D97" s="173" t="s">
        <v>128</v>
      </c>
      <c r="E97" s="148">
        <f>SUM(C91:C95)</f>
        <v>485</v>
      </c>
      <c r="F97" s="131"/>
      <c r="G97" s="132"/>
    </row>
    <row r="98" spans="1:23">
      <c r="A98" s="96"/>
      <c r="B98" s="69"/>
      <c r="C98" s="69"/>
      <c r="D98" s="173" t="s">
        <v>99</v>
      </c>
      <c r="E98" s="149">
        <f>SUM(E96:E97)</f>
        <v>485</v>
      </c>
      <c r="F98" s="131"/>
      <c r="G98" s="132"/>
    </row>
    <row r="99" spans="1:23">
      <c r="A99" s="101"/>
      <c r="B99" s="67"/>
      <c r="C99" s="67"/>
      <c r="D99" s="67"/>
      <c r="E99" s="150"/>
      <c r="F99" s="131"/>
      <c r="G99" s="132"/>
    </row>
    <row r="100" spans="1:23">
      <c r="A100" s="101"/>
      <c r="B100" s="67"/>
      <c r="C100" s="67"/>
      <c r="D100" s="151" t="s">
        <v>76</v>
      </c>
      <c r="E100" s="152">
        <f>(C91+C94+E91)*21%</f>
        <v>91.35</v>
      </c>
      <c r="F100" s="131"/>
      <c r="G100" s="132"/>
    </row>
    <row r="101" spans="1:23" ht="13.5" thickBot="1">
      <c r="A101" s="101"/>
      <c r="B101" s="67"/>
      <c r="C101" s="67"/>
      <c r="D101" s="67"/>
      <c r="E101" s="150"/>
      <c r="F101" s="131"/>
      <c r="G101" s="132"/>
    </row>
    <row r="102" spans="1:23" ht="14.25" thickTop="1" thickBot="1">
      <c r="A102" s="105"/>
      <c r="B102" s="106"/>
      <c r="C102" s="106"/>
      <c r="D102" s="153" t="s">
        <v>98</v>
      </c>
      <c r="E102" s="154">
        <f>SUM(E98:E100)</f>
        <v>576.35</v>
      </c>
      <c r="F102" s="131"/>
      <c r="G102" s="132"/>
    </row>
    <row r="103" spans="1:23" ht="13.5" thickTop="1">
      <c r="A103" s="79"/>
      <c r="B103" s="79"/>
      <c r="C103" s="79"/>
      <c r="D103" s="79"/>
      <c r="E103" s="79"/>
      <c r="F103" s="131"/>
      <c r="G103" s="132"/>
    </row>
    <row r="104" spans="1:23">
      <c r="A104" s="79"/>
      <c r="B104" s="79"/>
      <c r="C104" s="79"/>
      <c r="D104" s="79"/>
      <c r="E104" s="79"/>
      <c r="F104" s="131"/>
      <c r="G104" s="132"/>
    </row>
    <row r="106" spans="1:23">
      <c r="D106" s="23"/>
    </row>
    <row r="107" spans="1:23">
      <c r="C107" s="84" t="s">
        <v>8</v>
      </c>
      <c r="D107" s="84" t="s">
        <v>9</v>
      </c>
      <c r="E107" s="85"/>
      <c r="F107" s="24"/>
    </row>
    <row r="108" spans="1:23">
      <c r="C108" s="85"/>
      <c r="D108" s="86"/>
      <c r="E108" s="85"/>
      <c r="F108" s="23"/>
      <c r="G108" s="22"/>
      <c r="H108" s="28"/>
      <c r="I108" s="28"/>
      <c r="J108" s="28"/>
      <c r="K108" s="28"/>
      <c r="L108" s="28"/>
      <c r="M108" s="28"/>
      <c r="N108" s="28"/>
      <c r="O108" s="28"/>
      <c r="P108" s="28"/>
      <c r="Q108" s="28"/>
      <c r="R108" s="28"/>
      <c r="S108" s="28"/>
      <c r="T108" s="28"/>
      <c r="U108" s="28"/>
      <c r="V108" s="28"/>
      <c r="W108" s="28"/>
    </row>
    <row r="109" spans="1:23">
      <c r="B109" s="28"/>
      <c r="C109" s="84" t="s">
        <v>6</v>
      </c>
      <c r="D109" s="84" t="s">
        <v>7</v>
      </c>
      <c r="E109" s="85"/>
      <c r="F109" s="29"/>
      <c r="G109" s="28"/>
      <c r="H109" s="28"/>
      <c r="I109" s="28"/>
      <c r="J109" s="28"/>
      <c r="K109" s="28"/>
      <c r="L109" s="28"/>
      <c r="M109" s="28"/>
      <c r="N109" s="28"/>
      <c r="O109" s="28"/>
      <c r="P109" s="28"/>
      <c r="Q109" s="28"/>
      <c r="R109" s="28"/>
      <c r="S109" s="28"/>
      <c r="T109" s="28"/>
      <c r="U109" s="28"/>
      <c r="V109" s="28"/>
      <c r="W109" s="28"/>
    </row>
    <row r="110" spans="1:23">
      <c r="B110" s="28"/>
      <c r="C110" s="87"/>
      <c r="D110" s="87"/>
      <c r="E110" s="87"/>
      <c r="F110" s="28"/>
      <c r="G110" s="28"/>
      <c r="H110" s="28"/>
      <c r="I110" s="28"/>
      <c r="J110" s="28"/>
      <c r="K110" s="28"/>
      <c r="L110" s="28"/>
      <c r="M110" s="28"/>
      <c r="N110" s="28"/>
      <c r="O110" s="28"/>
      <c r="P110" s="28"/>
      <c r="Q110" s="28"/>
      <c r="R110" s="28"/>
      <c r="S110" s="28"/>
      <c r="T110" s="28"/>
      <c r="U110" s="28"/>
      <c r="V110" s="28"/>
      <c r="W110" s="28"/>
    </row>
    <row r="111" spans="1:23">
      <c r="B111" s="28"/>
      <c r="C111" s="84" t="s">
        <v>102</v>
      </c>
      <c r="D111" s="87"/>
      <c r="E111" s="87"/>
      <c r="F111" s="28"/>
      <c r="G111" s="28"/>
      <c r="H111" s="28"/>
      <c r="I111" s="28"/>
      <c r="J111" s="28"/>
      <c r="K111" s="28"/>
      <c r="L111" s="28"/>
      <c r="M111" s="28"/>
      <c r="N111" s="28"/>
      <c r="O111" s="28"/>
      <c r="P111" s="28"/>
      <c r="Q111" s="28"/>
      <c r="R111" s="28"/>
      <c r="S111" s="28"/>
      <c r="T111" s="28"/>
      <c r="U111" s="28"/>
      <c r="V111" s="28"/>
      <c r="W111" s="28"/>
    </row>
    <row r="112" spans="1:23">
      <c r="B112" s="28"/>
      <c r="C112" s="28"/>
      <c r="D112" s="28"/>
      <c r="E112" s="28"/>
      <c r="F112" s="28"/>
      <c r="G112" s="28"/>
      <c r="H112" s="28"/>
      <c r="I112" s="28"/>
      <c r="J112" s="28"/>
      <c r="K112" s="28"/>
      <c r="L112" s="28"/>
      <c r="M112" s="28"/>
      <c r="N112" s="28"/>
      <c r="O112" s="28"/>
      <c r="P112" s="28"/>
      <c r="Q112" s="28"/>
      <c r="R112" s="28"/>
      <c r="S112" s="28"/>
      <c r="T112" s="28"/>
      <c r="U112" s="28"/>
      <c r="V112" s="28"/>
      <c r="W112" s="28"/>
    </row>
    <row r="113" spans="2:23">
      <c r="B113" s="28"/>
      <c r="C113" s="28"/>
      <c r="D113" s="28"/>
      <c r="E113" s="28"/>
      <c r="F113" s="28"/>
      <c r="G113" s="28"/>
      <c r="H113" s="28"/>
      <c r="I113" s="28"/>
      <c r="J113" s="28"/>
      <c r="K113" s="28"/>
      <c r="L113" s="28"/>
      <c r="M113" s="28"/>
      <c r="N113" s="28"/>
      <c r="O113" s="28"/>
      <c r="P113" s="28"/>
      <c r="Q113" s="28"/>
      <c r="R113" s="28"/>
      <c r="S113" s="28"/>
      <c r="T113" s="28"/>
      <c r="U113" s="28"/>
      <c r="V113" s="28"/>
      <c r="W113" s="28"/>
    </row>
    <row r="114" spans="2:23">
      <c r="B114" s="28"/>
      <c r="C114" s="28"/>
      <c r="D114" s="28"/>
      <c r="E114" s="28"/>
      <c r="F114" s="28"/>
      <c r="G114" s="28"/>
      <c r="H114" s="28"/>
      <c r="I114" s="28"/>
      <c r="J114" s="28"/>
      <c r="K114" s="28"/>
      <c r="L114" s="28"/>
      <c r="M114" s="28"/>
      <c r="N114" s="28"/>
      <c r="O114" s="28"/>
      <c r="P114" s="28"/>
      <c r="Q114" s="28"/>
      <c r="R114" s="28"/>
      <c r="S114" s="28"/>
      <c r="T114" s="28"/>
      <c r="U114" s="28"/>
      <c r="V114" s="28"/>
      <c r="W114" s="28"/>
    </row>
    <row r="115" spans="2:23" hidden="1">
      <c r="B115" s="28"/>
      <c r="C115" s="28"/>
      <c r="D115" s="28"/>
      <c r="E115" s="28"/>
      <c r="F115" s="28"/>
      <c r="G115" s="28"/>
      <c r="H115" s="28"/>
      <c r="I115" s="28"/>
      <c r="J115" s="28"/>
      <c r="K115" s="28"/>
      <c r="L115" s="28"/>
      <c r="M115" s="28"/>
      <c r="N115" s="28"/>
      <c r="O115" s="28"/>
      <c r="P115" s="28"/>
      <c r="Q115" s="28"/>
      <c r="R115" s="28"/>
      <c r="S115" s="28"/>
      <c r="T115" s="28"/>
      <c r="U115" s="28"/>
      <c r="V115" s="28"/>
      <c r="W115" s="28"/>
    </row>
    <row r="116" spans="2:23" hidden="1">
      <c r="B116" s="28"/>
      <c r="C116" s="28"/>
      <c r="D116" s="28"/>
      <c r="E116" s="28"/>
      <c r="F116" s="28"/>
      <c r="G116" s="28"/>
      <c r="H116" s="28"/>
      <c r="I116" s="28"/>
      <c r="J116" s="28"/>
      <c r="K116" s="28"/>
      <c r="L116" s="28"/>
      <c r="M116" s="28"/>
      <c r="N116" s="28"/>
      <c r="O116" s="28"/>
      <c r="P116" s="28"/>
      <c r="Q116" s="28"/>
      <c r="R116" s="28"/>
      <c r="S116" s="28"/>
      <c r="T116" s="28"/>
      <c r="U116" s="28"/>
      <c r="V116" s="28"/>
      <c r="W116" s="28"/>
    </row>
    <row r="117" spans="2:23" hidden="1">
      <c r="B117" s="28"/>
      <c r="C117" s="28"/>
      <c r="D117" s="28"/>
      <c r="E117" s="28"/>
      <c r="F117" s="28"/>
      <c r="G117" s="28"/>
      <c r="H117" s="28"/>
      <c r="I117" s="28"/>
      <c r="J117" s="28"/>
      <c r="K117" s="28"/>
      <c r="L117" s="28"/>
      <c r="M117" s="28"/>
      <c r="N117" s="28"/>
      <c r="O117" s="28"/>
      <c r="P117" s="28"/>
      <c r="Q117" s="28"/>
      <c r="R117" s="28"/>
      <c r="S117" s="28"/>
      <c r="T117" s="28"/>
      <c r="U117" s="28"/>
      <c r="V117" s="28"/>
      <c r="W117" s="28"/>
    </row>
    <row r="118" spans="2:23" hidden="1">
      <c r="B118" s="28"/>
      <c r="C118" s="28"/>
      <c r="D118" s="28"/>
      <c r="E118" s="28"/>
      <c r="F118" s="28"/>
      <c r="G118" s="28"/>
      <c r="H118" s="28"/>
      <c r="I118" s="28"/>
      <c r="J118" s="28"/>
      <c r="K118" s="28"/>
      <c r="L118" s="28"/>
      <c r="M118" s="28"/>
      <c r="N118" s="28"/>
      <c r="O118" s="28"/>
      <c r="P118" s="28"/>
      <c r="Q118" s="28"/>
      <c r="R118" s="28"/>
      <c r="S118" s="28"/>
      <c r="T118" s="28"/>
      <c r="U118" s="28"/>
      <c r="V118" s="28"/>
      <c r="W118" s="28"/>
    </row>
    <row r="119" spans="2:23" hidden="1">
      <c r="B119" s="28"/>
      <c r="C119" s="28"/>
      <c r="D119" s="28"/>
      <c r="E119" s="28"/>
      <c r="F119" s="28"/>
      <c r="G119" s="28"/>
      <c r="H119" s="28"/>
      <c r="I119" s="28"/>
      <c r="J119" s="28"/>
      <c r="K119" s="28"/>
      <c r="L119" s="28"/>
      <c r="M119" s="28"/>
      <c r="N119" s="28"/>
      <c r="O119" s="28"/>
      <c r="P119" s="28"/>
      <c r="Q119" s="28"/>
      <c r="R119" s="28"/>
      <c r="S119" s="28"/>
      <c r="T119" s="28"/>
      <c r="U119" s="28"/>
      <c r="V119" s="28"/>
      <c r="W119" s="28"/>
    </row>
    <row r="120" spans="2:23" hidden="1">
      <c r="B120" s="28"/>
      <c r="C120" s="28"/>
      <c r="D120" s="28"/>
      <c r="E120" s="28"/>
      <c r="F120" s="28"/>
      <c r="G120" s="28"/>
      <c r="H120" s="28"/>
      <c r="I120" s="28"/>
      <c r="J120" s="28"/>
      <c r="K120" s="28"/>
      <c r="L120" s="28"/>
      <c r="M120" s="28"/>
      <c r="N120" s="28"/>
      <c r="O120" s="28"/>
      <c r="P120" s="28"/>
      <c r="Q120" s="28"/>
      <c r="R120" s="28"/>
      <c r="S120" s="28"/>
      <c r="T120" s="28"/>
      <c r="U120" s="28"/>
      <c r="V120" s="28"/>
      <c r="W120" s="28"/>
    </row>
    <row r="121" spans="2:23" hidden="1">
      <c r="B121" s="28"/>
      <c r="C121" s="28"/>
      <c r="D121" s="28"/>
      <c r="E121" s="28"/>
      <c r="F121" s="28"/>
      <c r="G121" s="28"/>
      <c r="H121" s="28"/>
      <c r="I121" s="28"/>
      <c r="J121" s="28"/>
      <c r="K121" s="28"/>
      <c r="L121" s="28"/>
      <c r="M121" s="28"/>
      <c r="N121" s="28"/>
      <c r="O121" s="28"/>
      <c r="P121" s="28"/>
      <c r="Q121" s="28"/>
      <c r="R121" s="28"/>
      <c r="S121" s="28"/>
      <c r="T121" s="28"/>
      <c r="U121" s="28"/>
      <c r="V121" s="28"/>
      <c r="W121" s="28"/>
    </row>
    <row r="122" spans="2:23" hidden="1">
      <c r="B122" s="28"/>
      <c r="C122" s="28"/>
      <c r="D122" s="28"/>
      <c r="E122" s="28"/>
      <c r="F122" s="28"/>
      <c r="G122" s="28"/>
      <c r="H122" s="28"/>
      <c r="I122" s="28"/>
      <c r="J122" s="28"/>
      <c r="K122" s="28"/>
      <c r="L122" s="28"/>
      <c r="M122" s="28"/>
      <c r="N122" s="28"/>
      <c r="O122" s="28"/>
      <c r="P122" s="28"/>
      <c r="Q122" s="28"/>
      <c r="R122" s="28"/>
      <c r="S122" s="28"/>
      <c r="T122" s="28"/>
      <c r="U122" s="28"/>
      <c r="V122" s="28"/>
      <c r="W122" s="28"/>
    </row>
    <row r="123" spans="2:23" hidden="1">
      <c r="B123" s="28"/>
      <c r="C123" s="28"/>
      <c r="D123" s="28"/>
      <c r="E123" s="28"/>
      <c r="F123" s="28"/>
      <c r="G123" s="28"/>
      <c r="H123" s="28"/>
      <c r="I123" s="28"/>
      <c r="J123" s="28"/>
      <c r="K123" s="28"/>
      <c r="L123" s="28"/>
      <c r="M123" s="28"/>
      <c r="N123" s="28"/>
      <c r="O123" s="28"/>
      <c r="P123" s="28"/>
      <c r="Q123" s="28"/>
      <c r="R123" s="28"/>
      <c r="S123" s="28"/>
      <c r="T123" s="28"/>
      <c r="U123" s="28"/>
      <c r="V123" s="28"/>
      <c r="W123" s="28"/>
    </row>
    <row r="124" spans="2:23" hidden="1">
      <c r="B124" s="28"/>
      <c r="C124" s="28"/>
      <c r="D124" s="28"/>
      <c r="E124" s="28"/>
      <c r="F124" s="28"/>
      <c r="G124" s="28"/>
      <c r="H124" s="28"/>
      <c r="I124" s="28"/>
      <c r="J124" s="28"/>
      <c r="K124" s="28"/>
      <c r="L124" s="28"/>
      <c r="M124" s="28"/>
      <c r="N124" s="28"/>
      <c r="O124" s="28"/>
      <c r="P124" s="28"/>
      <c r="Q124" s="28"/>
      <c r="R124" s="28"/>
      <c r="S124" s="28"/>
      <c r="T124" s="28"/>
      <c r="U124" s="28"/>
      <c r="V124" s="28"/>
      <c r="W124" s="28"/>
    </row>
    <row r="125" spans="2:23" hidden="1">
      <c r="B125" s="28"/>
      <c r="C125" s="28"/>
      <c r="D125" s="28"/>
      <c r="E125" s="28"/>
      <c r="F125" s="28"/>
      <c r="G125" s="28"/>
      <c r="H125" s="28"/>
      <c r="I125" s="28"/>
      <c r="J125" s="28"/>
      <c r="K125" s="28"/>
      <c r="L125" s="28"/>
      <c r="M125" s="28"/>
      <c r="N125" s="28"/>
      <c r="O125" s="28"/>
      <c r="P125" s="28"/>
      <c r="Q125" s="28"/>
      <c r="R125" s="28"/>
      <c r="S125" s="28"/>
      <c r="T125" s="28"/>
      <c r="U125" s="28"/>
      <c r="V125" s="28"/>
      <c r="W125" s="28"/>
    </row>
    <row r="126" spans="2:23" hidden="1">
      <c r="B126" s="28"/>
      <c r="C126" s="28"/>
      <c r="D126" s="28"/>
      <c r="E126" s="28"/>
      <c r="F126" s="28"/>
      <c r="G126" s="28"/>
      <c r="H126" s="28"/>
      <c r="I126" s="28"/>
      <c r="J126" s="28"/>
      <c r="K126" s="28"/>
      <c r="L126" s="28"/>
      <c r="M126" s="28"/>
      <c r="N126" s="28"/>
      <c r="O126" s="28"/>
      <c r="P126" s="28"/>
      <c r="Q126" s="28"/>
      <c r="R126" s="28"/>
      <c r="S126" s="28"/>
      <c r="T126" s="28"/>
      <c r="U126" s="28"/>
      <c r="V126" s="28"/>
      <c r="W126" s="28"/>
    </row>
    <row r="127" spans="2:23" hidden="1">
      <c r="B127" s="28"/>
      <c r="C127" s="28"/>
      <c r="D127" s="28"/>
      <c r="E127" s="28"/>
      <c r="F127" s="28"/>
      <c r="G127" s="28"/>
      <c r="H127" s="28"/>
      <c r="I127" s="28"/>
      <c r="J127" s="28"/>
      <c r="K127" s="28"/>
      <c r="L127" s="28"/>
      <c r="M127" s="28"/>
      <c r="N127" s="28"/>
      <c r="O127" s="28"/>
      <c r="P127" s="28"/>
      <c r="Q127" s="28"/>
      <c r="R127" s="28"/>
      <c r="S127" s="28"/>
      <c r="T127" s="28"/>
      <c r="U127" s="28"/>
      <c r="V127" s="28"/>
      <c r="W127" s="28"/>
    </row>
    <row r="128" spans="2:23" hidden="1">
      <c r="B128" s="28"/>
      <c r="C128" s="28"/>
      <c r="D128" s="28"/>
      <c r="E128" s="28"/>
      <c r="F128" s="28"/>
      <c r="G128" s="28"/>
      <c r="H128" s="28"/>
      <c r="I128" s="28"/>
      <c r="J128" s="28"/>
      <c r="K128" s="28"/>
      <c r="L128" s="28"/>
      <c r="M128" s="28"/>
      <c r="N128" s="28"/>
      <c r="O128" s="28"/>
      <c r="P128" s="28"/>
      <c r="Q128" s="28"/>
      <c r="R128" s="28"/>
      <c r="S128" s="28"/>
      <c r="T128" s="28"/>
      <c r="U128" s="28"/>
      <c r="V128" s="28"/>
      <c r="W128" s="28"/>
    </row>
    <row r="129" spans="1:23" hidden="1">
      <c r="B129" s="28"/>
      <c r="C129" s="28"/>
      <c r="D129" s="28"/>
      <c r="E129" s="28"/>
      <c r="F129" s="28"/>
      <c r="G129" s="28"/>
      <c r="H129" s="28"/>
      <c r="I129" s="28"/>
      <c r="J129" s="28"/>
      <c r="K129" s="28"/>
      <c r="L129" s="28"/>
      <c r="M129" s="28"/>
      <c r="N129" s="28"/>
      <c r="O129" s="28"/>
      <c r="P129" s="28"/>
      <c r="Q129" s="28"/>
      <c r="R129" s="28"/>
      <c r="S129" s="28"/>
      <c r="T129" s="28"/>
      <c r="U129" s="28"/>
      <c r="V129" s="28"/>
      <c r="W129" s="28"/>
    </row>
    <row r="130" spans="1:23" hidden="1">
      <c r="B130" s="28"/>
      <c r="C130" s="28"/>
      <c r="D130" s="28"/>
      <c r="E130" s="28"/>
      <c r="F130" s="28"/>
      <c r="G130" s="28"/>
      <c r="H130" s="28"/>
      <c r="I130" s="28"/>
      <c r="J130" s="28"/>
      <c r="K130" s="28"/>
      <c r="L130" s="28"/>
      <c r="M130" s="28"/>
      <c r="N130" s="28"/>
      <c r="O130" s="28"/>
      <c r="P130" s="28"/>
      <c r="Q130" s="28"/>
      <c r="R130" s="28"/>
      <c r="S130" s="28"/>
      <c r="T130" s="28"/>
      <c r="U130" s="28"/>
      <c r="V130" s="28"/>
      <c r="W130" s="28"/>
    </row>
    <row r="131" spans="1:23" hidden="1">
      <c r="B131" s="28"/>
      <c r="C131" s="28"/>
      <c r="D131" s="28"/>
      <c r="E131" s="28"/>
      <c r="F131" s="28"/>
      <c r="G131" s="28"/>
      <c r="H131" s="28"/>
      <c r="I131" s="28"/>
      <c r="J131" s="28"/>
      <c r="K131" s="28"/>
      <c r="L131" s="28"/>
      <c r="M131" s="28"/>
      <c r="N131" s="28"/>
      <c r="O131" s="28"/>
      <c r="P131" s="28"/>
      <c r="Q131" s="28"/>
      <c r="R131" s="28"/>
      <c r="S131" s="28"/>
      <c r="T131" s="28"/>
      <c r="U131" s="28"/>
      <c r="V131" s="28"/>
      <c r="W131" s="28"/>
    </row>
    <row r="132" spans="1:23" hidden="1">
      <c r="B132" s="28"/>
      <c r="C132" s="28"/>
      <c r="D132" s="28"/>
      <c r="E132" s="28"/>
      <c r="F132" s="28"/>
      <c r="G132" s="28"/>
      <c r="H132" s="28"/>
      <c r="I132" s="28"/>
      <c r="J132" s="28"/>
      <c r="K132" s="28"/>
      <c r="L132" s="28"/>
      <c r="M132" s="28"/>
      <c r="N132" s="28"/>
      <c r="O132" s="28"/>
      <c r="P132" s="28"/>
      <c r="Q132" s="28"/>
      <c r="R132" s="28"/>
      <c r="S132" s="28"/>
      <c r="T132" s="28"/>
      <c r="U132" s="28"/>
      <c r="V132" s="28"/>
      <c r="W132" s="28"/>
    </row>
    <row r="133" spans="1:23" ht="13.5" hidden="1" thickBot="1">
      <c r="B133" s="28"/>
      <c r="C133" s="28"/>
      <c r="D133" s="28"/>
      <c r="E133" s="28"/>
      <c r="F133" s="28"/>
      <c r="G133" s="28"/>
      <c r="H133" s="28"/>
      <c r="I133" s="28"/>
      <c r="J133" s="28"/>
      <c r="K133" s="28"/>
      <c r="L133" s="28"/>
      <c r="M133" s="28"/>
      <c r="N133" s="28"/>
      <c r="O133" s="28"/>
      <c r="P133" s="28"/>
      <c r="Q133" s="28"/>
      <c r="R133" s="28"/>
      <c r="S133" s="28"/>
      <c r="T133" s="28"/>
      <c r="U133" s="28"/>
      <c r="V133" s="28"/>
      <c r="W133" s="28"/>
    </row>
    <row r="134" spans="1:23" hidden="1">
      <c r="A134" s="108" t="s">
        <v>53</v>
      </c>
      <c r="B134" s="109"/>
      <c r="C134" s="109"/>
      <c r="D134" s="110"/>
      <c r="E134" s="67"/>
      <c r="F134" s="67" t="s">
        <v>54</v>
      </c>
      <c r="G134" s="67"/>
      <c r="H134" s="28"/>
      <c r="I134" s="28"/>
      <c r="J134" s="28"/>
      <c r="K134" s="28"/>
      <c r="L134" s="28"/>
      <c r="M134" s="28"/>
      <c r="N134" s="28"/>
      <c r="O134" s="28"/>
      <c r="P134" s="28"/>
      <c r="Q134" s="28"/>
      <c r="R134" s="28"/>
      <c r="S134" s="28"/>
      <c r="T134" s="28"/>
      <c r="U134" s="28"/>
      <c r="V134" s="28"/>
      <c r="W134" s="28"/>
    </row>
    <row r="135" spans="1:23" hidden="1">
      <c r="A135" s="111">
        <v>67.31</v>
      </c>
      <c r="B135" s="112" t="s">
        <v>55</v>
      </c>
      <c r="C135" s="112">
        <v>25000</v>
      </c>
      <c r="D135" s="113"/>
      <c r="E135" s="67"/>
      <c r="F135" s="67"/>
      <c r="G135" s="67"/>
      <c r="H135" s="28"/>
      <c r="I135" s="28"/>
      <c r="J135" s="28"/>
      <c r="K135" s="28"/>
      <c r="L135" s="28"/>
      <c r="M135" s="28"/>
      <c r="N135" s="28"/>
      <c r="O135" s="28"/>
      <c r="P135" s="28"/>
      <c r="Q135" s="28"/>
      <c r="R135" s="28"/>
      <c r="S135" s="28"/>
      <c r="T135" s="28"/>
      <c r="U135" s="28"/>
      <c r="V135" s="28"/>
      <c r="W135" s="28"/>
    </row>
    <row r="136" spans="1:23" ht="13.5" hidden="1" thickBot="1">
      <c r="A136" s="114">
        <v>23.56</v>
      </c>
      <c r="B136" s="115" t="s">
        <v>56</v>
      </c>
      <c r="C136" s="115">
        <v>25000</v>
      </c>
      <c r="D136" s="116" t="s">
        <v>57</v>
      </c>
      <c r="E136" s="67"/>
      <c r="F136" s="67"/>
      <c r="G136" s="67"/>
      <c r="H136" s="28"/>
      <c r="I136" s="28"/>
      <c r="J136" s="28"/>
      <c r="K136" s="28"/>
      <c r="L136" s="28"/>
      <c r="M136" s="28"/>
      <c r="N136" s="28"/>
      <c r="O136" s="28"/>
      <c r="P136" s="28"/>
      <c r="Q136" s="28"/>
      <c r="R136" s="28"/>
      <c r="S136" s="28"/>
      <c r="T136" s="28"/>
      <c r="U136" s="28"/>
      <c r="V136" s="28"/>
      <c r="W136" s="28"/>
    </row>
    <row r="137" spans="1:23" hidden="1">
      <c r="A137" s="67"/>
      <c r="B137" s="67"/>
      <c r="C137" s="67"/>
      <c r="D137" s="67"/>
      <c r="E137" s="67"/>
      <c r="F137" s="67"/>
      <c r="G137" s="117">
        <f>D57-D53</f>
        <v>0</v>
      </c>
      <c r="H137" s="28"/>
      <c r="I137" s="28"/>
      <c r="J137" s="28"/>
      <c r="K137" s="28"/>
      <c r="L137" s="28"/>
      <c r="M137" s="28"/>
      <c r="N137" s="28"/>
      <c r="O137" s="28"/>
      <c r="P137" s="28"/>
      <c r="Q137" s="28"/>
      <c r="R137" s="28"/>
      <c r="S137" s="28"/>
      <c r="T137" s="28"/>
      <c r="U137" s="28"/>
      <c r="V137" s="28"/>
      <c r="W137" s="28"/>
    </row>
    <row r="138" spans="1:23" hidden="1">
      <c r="A138" s="67"/>
      <c r="B138" s="67"/>
      <c r="C138" s="67"/>
      <c r="D138" s="67"/>
      <c r="E138" s="67"/>
      <c r="F138" s="67"/>
      <c r="G138" s="67"/>
      <c r="H138" s="28"/>
      <c r="I138" s="28"/>
      <c r="J138" s="28"/>
      <c r="K138" s="28"/>
      <c r="L138" s="28"/>
      <c r="M138" s="28"/>
      <c r="N138" s="28"/>
      <c r="O138" s="28"/>
      <c r="P138" s="28"/>
      <c r="Q138" s="28"/>
      <c r="R138" s="28"/>
      <c r="S138" s="28"/>
      <c r="T138" s="28"/>
      <c r="U138" s="28"/>
      <c r="V138" s="28"/>
      <c r="W138" s="28"/>
    </row>
    <row r="139" spans="1:23" hidden="1">
      <c r="A139" s="67"/>
      <c r="B139" s="67"/>
      <c r="C139" s="67"/>
      <c r="D139" s="67"/>
      <c r="E139" s="67"/>
      <c r="F139" s="67"/>
      <c r="G139" s="67">
        <f>IF(G137&gt;0,G137*0.01,75)</f>
        <v>75</v>
      </c>
      <c r="H139" s="28"/>
      <c r="I139" s="28"/>
      <c r="J139" s="28"/>
      <c r="K139" s="28"/>
      <c r="L139" s="28"/>
      <c r="M139" s="28"/>
      <c r="N139" s="28"/>
      <c r="O139" s="28"/>
      <c r="P139" s="28"/>
      <c r="Q139" s="28"/>
      <c r="R139" s="28"/>
      <c r="S139" s="28"/>
      <c r="T139" s="28"/>
      <c r="U139" s="28"/>
      <c r="V139" s="28"/>
      <c r="W139" s="28"/>
    </row>
    <row r="140" spans="1:23" hidden="1">
      <c r="A140" s="67" t="s">
        <v>58</v>
      </c>
      <c r="B140" s="67"/>
      <c r="C140" s="67" t="s">
        <v>50</v>
      </c>
      <c r="D140" s="67" t="s">
        <v>59</v>
      </c>
      <c r="E140" s="67"/>
      <c r="F140" s="67"/>
      <c r="G140" s="67"/>
      <c r="H140" s="28"/>
      <c r="I140" s="28"/>
      <c r="J140" s="28"/>
      <c r="K140" s="28"/>
      <c r="L140" s="28"/>
      <c r="M140" s="28"/>
      <c r="N140" s="28"/>
      <c r="O140" s="28"/>
      <c r="P140" s="28"/>
      <c r="Q140" s="28"/>
      <c r="R140" s="28"/>
      <c r="S140" s="28"/>
      <c r="T140" s="28"/>
      <c r="U140" s="28"/>
      <c r="V140" s="28"/>
      <c r="W140" s="28"/>
    </row>
    <row r="141" spans="1:23" hidden="1">
      <c r="A141" s="67"/>
      <c r="B141" s="67"/>
      <c r="C141" s="117">
        <f>D63</f>
        <v>0</v>
      </c>
      <c r="D141" s="67">
        <f>IF(D63=0,575,550)</f>
        <v>575</v>
      </c>
      <c r="E141" s="67"/>
      <c r="F141" s="67"/>
      <c r="G141" s="67">
        <f>IF(G139&lt;75,75,G139)</f>
        <v>75</v>
      </c>
      <c r="H141" s="28"/>
      <c r="I141" s="28"/>
      <c r="J141" s="28"/>
      <c r="K141" s="28"/>
      <c r="L141" s="28"/>
      <c r="M141" s="28"/>
      <c r="N141" s="28"/>
      <c r="O141" s="28"/>
      <c r="P141" s="28"/>
      <c r="Q141" s="28"/>
      <c r="R141" s="28"/>
      <c r="S141" s="28"/>
      <c r="T141" s="28"/>
      <c r="U141" s="28"/>
      <c r="V141" s="28"/>
      <c r="W141" s="28"/>
    </row>
    <row r="142" spans="1:23" hidden="1">
      <c r="A142" s="67"/>
      <c r="B142" s="67"/>
      <c r="C142" s="67"/>
      <c r="D142" s="67"/>
      <c r="E142" s="67"/>
      <c r="F142" s="67"/>
      <c r="G142" s="67"/>
      <c r="H142" s="28"/>
      <c r="I142" s="28"/>
      <c r="J142" s="28"/>
      <c r="K142" s="28"/>
      <c r="L142" s="28"/>
      <c r="M142" s="28"/>
      <c r="N142" s="28"/>
      <c r="O142" s="28"/>
      <c r="P142" s="28"/>
      <c r="Q142" s="28"/>
      <c r="R142" s="28"/>
      <c r="S142" s="28"/>
      <c r="T142" s="28"/>
      <c r="U142" s="28"/>
      <c r="V142" s="28"/>
      <c r="W142" s="28"/>
    </row>
    <row r="143" spans="1:23" hidden="1">
      <c r="A143" s="67"/>
      <c r="B143" s="67"/>
      <c r="C143" s="67"/>
      <c r="D143" s="67"/>
      <c r="E143" s="67"/>
      <c r="F143" s="67"/>
      <c r="G143" s="67"/>
      <c r="H143" s="28"/>
      <c r="I143" s="28"/>
      <c r="J143" s="28"/>
      <c r="K143" s="28"/>
      <c r="L143" s="28"/>
      <c r="M143" s="28"/>
      <c r="N143" s="28"/>
      <c r="O143" s="28"/>
      <c r="P143" s="28"/>
      <c r="Q143" s="28"/>
      <c r="R143" s="28"/>
      <c r="S143" s="28"/>
      <c r="T143" s="28"/>
      <c r="U143" s="28"/>
      <c r="V143" s="28"/>
      <c r="W143" s="28"/>
    </row>
    <row r="144" spans="1:23" hidden="1">
      <c r="A144" s="67"/>
      <c r="B144" s="67"/>
      <c r="C144" s="67"/>
      <c r="D144" s="67"/>
      <c r="E144" s="67"/>
      <c r="F144" s="67"/>
      <c r="G144" s="67"/>
      <c r="H144" s="28"/>
      <c r="I144" s="28"/>
      <c r="J144" s="28"/>
      <c r="K144" s="28"/>
      <c r="L144" s="28"/>
      <c r="M144" s="28"/>
      <c r="N144" s="28"/>
      <c r="O144" s="28"/>
      <c r="P144" s="28"/>
      <c r="Q144" s="28"/>
      <c r="R144" s="28"/>
      <c r="S144" s="28"/>
      <c r="T144" s="28"/>
      <c r="U144" s="28"/>
      <c r="V144" s="28"/>
      <c r="W144" s="28"/>
    </row>
    <row r="145" spans="1:23" hidden="1">
      <c r="A145" s="118">
        <f>SUM(D61:D73)-D69-D71-D73</f>
        <v>1065</v>
      </c>
      <c r="B145" s="67"/>
      <c r="C145" s="67"/>
      <c r="D145" s="67"/>
      <c r="E145" s="67"/>
      <c r="F145" s="67"/>
      <c r="G145" s="67"/>
      <c r="H145" s="28"/>
      <c r="I145" s="28"/>
      <c r="J145" s="28"/>
      <c r="K145" s="28"/>
      <c r="L145" s="28"/>
      <c r="M145" s="28"/>
      <c r="N145" s="28"/>
      <c r="O145" s="28"/>
      <c r="P145" s="28"/>
      <c r="Q145" s="28"/>
      <c r="R145" s="28"/>
      <c r="S145" s="28"/>
      <c r="T145" s="28"/>
      <c r="U145" s="28"/>
      <c r="V145" s="28"/>
      <c r="W145" s="28"/>
    </row>
    <row r="146" spans="1:23" ht="13.5" hidden="1" thickBot="1">
      <c r="A146" s="67"/>
      <c r="B146" s="67"/>
      <c r="C146" s="67"/>
      <c r="D146" s="67"/>
      <c r="E146" s="67"/>
      <c r="F146" s="67"/>
      <c r="G146" s="67"/>
      <c r="H146" s="28"/>
      <c r="I146" s="28"/>
      <c r="J146" s="28"/>
      <c r="K146" s="28"/>
      <c r="L146" s="28"/>
      <c r="M146" s="28"/>
      <c r="N146" s="28"/>
      <c r="O146" s="28"/>
      <c r="P146" s="28"/>
      <c r="Q146" s="28"/>
      <c r="R146" s="28"/>
      <c r="S146" s="28"/>
      <c r="T146" s="28"/>
      <c r="U146" s="28"/>
      <c r="V146" s="28"/>
      <c r="W146" s="28"/>
    </row>
    <row r="147" spans="1:23" hidden="1">
      <c r="A147" s="108" t="s">
        <v>118</v>
      </c>
      <c r="B147" s="109"/>
      <c r="C147" s="109"/>
      <c r="D147" s="110"/>
      <c r="E147" s="67"/>
      <c r="F147" s="67"/>
      <c r="G147" s="67"/>
      <c r="H147" s="28"/>
      <c r="I147" s="28"/>
      <c r="J147" s="28"/>
      <c r="K147" s="28"/>
      <c r="L147" s="28"/>
      <c r="M147" s="28"/>
      <c r="N147" s="28"/>
      <c r="O147" s="28"/>
      <c r="P147" s="28"/>
      <c r="Q147" s="28"/>
      <c r="R147" s="28"/>
      <c r="S147" s="28"/>
      <c r="T147" s="28"/>
      <c r="U147" s="28"/>
      <c r="V147" s="28"/>
      <c r="W147" s="28"/>
    </row>
    <row r="148" spans="1:23" hidden="1">
      <c r="A148" s="111">
        <v>117.11</v>
      </c>
      <c r="B148" s="112" t="s">
        <v>55</v>
      </c>
      <c r="C148" s="112">
        <v>25000</v>
      </c>
      <c r="D148" s="113"/>
      <c r="E148" s="67"/>
      <c r="F148" s="67"/>
      <c r="G148" s="67"/>
      <c r="H148" s="28"/>
      <c r="I148" s="28"/>
      <c r="J148" s="28"/>
      <c r="K148" s="28"/>
      <c r="L148" s="28"/>
      <c r="M148" s="28"/>
      <c r="N148" s="28"/>
      <c r="O148" s="28"/>
      <c r="P148" s="28"/>
      <c r="Q148" s="28"/>
      <c r="R148" s="28"/>
      <c r="S148" s="28"/>
      <c r="T148" s="28"/>
      <c r="U148" s="28"/>
      <c r="V148" s="28"/>
      <c r="W148" s="28"/>
    </row>
    <row r="149" spans="1:23" ht="13.5" hidden="1" thickBot="1">
      <c r="A149" s="114">
        <v>23.56</v>
      </c>
      <c r="B149" s="115" t="s">
        <v>56</v>
      </c>
      <c r="C149" s="115">
        <v>25000</v>
      </c>
      <c r="D149" s="116" t="s">
        <v>57</v>
      </c>
      <c r="E149" s="67"/>
      <c r="F149" s="67"/>
      <c r="G149" s="67"/>
      <c r="H149" s="28"/>
      <c r="I149" s="28"/>
      <c r="J149" s="28"/>
      <c r="K149" s="28"/>
      <c r="L149" s="28"/>
      <c r="M149" s="28"/>
      <c r="N149" s="28"/>
      <c r="O149" s="28"/>
      <c r="P149" s="28"/>
      <c r="Q149" s="28"/>
      <c r="R149" s="28"/>
      <c r="S149" s="28"/>
      <c r="T149" s="28"/>
      <c r="U149" s="28"/>
      <c r="V149" s="28"/>
      <c r="W149" s="28"/>
    </row>
    <row r="150" spans="1:23" hidden="1">
      <c r="A150" s="67"/>
      <c r="B150" s="67"/>
      <c r="C150" s="67"/>
      <c r="D150" s="67"/>
      <c r="E150" s="67"/>
      <c r="F150" s="67"/>
      <c r="G150" s="67"/>
      <c r="H150" s="28"/>
      <c r="I150" s="28"/>
      <c r="J150" s="28"/>
      <c r="K150" s="28"/>
      <c r="L150" s="28"/>
      <c r="M150" s="28"/>
      <c r="N150" s="28"/>
      <c r="O150" s="28"/>
      <c r="P150" s="28"/>
      <c r="Q150" s="28"/>
      <c r="R150" s="28"/>
      <c r="S150" s="28"/>
      <c r="T150" s="28"/>
      <c r="U150" s="28"/>
      <c r="V150" s="28"/>
      <c r="W150" s="28"/>
    </row>
    <row r="151" spans="1:23" hidden="1">
      <c r="A151" s="67"/>
      <c r="B151" s="67"/>
      <c r="C151" s="67"/>
      <c r="D151" s="67"/>
      <c r="E151" s="67"/>
      <c r="F151" s="67"/>
      <c r="G151" s="67"/>
      <c r="H151" s="28"/>
      <c r="I151" s="28"/>
      <c r="J151" s="28"/>
      <c r="K151" s="28"/>
      <c r="L151" s="28"/>
      <c r="M151" s="28"/>
      <c r="N151" s="28"/>
      <c r="O151" s="28"/>
      <c r="P151" s="28"/>
      <c r="Q151" s="28"/>
      <c r="R151" s="28"/>
      <c r="S151" s="28"/>
      <c r="T151" s="28"/>
      <c r="U151" s="28"/>
      <c r="V151" s="28"/>
      <c r="W151" s="28"/>
    </row>
    <row r="152" spans="1:23" hidden="1">
      <c r="A152" s="67"/>
      <c r="B152" s="67"/>
      <c r="C152" s="67"/>
      <c r="D152" s="67"/>
      <c r="E152" s="67"/>
      <c r="F152" s="67"/>
      <c r="G152" s="67"/>
      <c r="H152" s="28"/>
      <c r="I152" s="28"/>
      <c r="J152" s="28"/>
      <c r="K152" s="28"/>
      <c r="L152" s="28"/>
      <c r="M152" s="28"/>
      <c r="N152" s="28"/>
      <c r="O152" s="28"/>
      <c r="P152" s="28"/>
      <c r="Q152" s="28"/>
      <c r="R152" s="28"/>
      <c r="S152" s="28"/>
      <c r="T152" s="28"/>
      <c r="U152" s="28"/>
      <c r="V152" s="28"/>
      <c r="W152" s="28"/>
    </row>
    <row r="153" spans="1:23" hidden="1">
      <c r="A153" s="67"/>
      <c r="B153" s="67"/>
      <c r="C153" s="67"/>
      <c r="D153" s="117">
        <f>ROUNDUP(C64+C65,-2)</f>
        <v>200</v>
      </c>
      <c r="E153" s="67"/>
      <c r="F153" s="67"/>
      <c r="G153" s="67"/>
      <c r="H153" s="28"/>
      <c r="I153" s="28"/>
      <c r="J153" s="28"/>
      <c r="K153" s="28"/>
      <c r="L153" s="28"/>
      <c r="M153" s="28"/>
      <c r="N153" s="28"/>
      <c r="O153" s="28"/>
      <c r="P153" s="28"/>
      <c r="Q153" s="28"/>
      <c r="R153" s="28"/>
      <c r="S153" s="28"/>
      <c r="T153" s="28"/>
      <c r="U153" s="28"/>
      <c r="V153" s="28"/>
      <c r="W153" s="28"/>
    </row>
    <row r="154" spans="1:23" hidden="1">
      <c r="A154" s="67"/>
      <c r="B154" s="67"/>
      <c r="C154" s="67"/>
      <c r="D154" s="67">
        <f>IF((D153-C64-C65)&gt;90,D153-50,D153)</f>
        <v>200</v>
      </c>
      <c r="E154" s="67"/>
      <c r="F154" s="67"/>
      <c r="G154" s="67"/>
      <c r="H154" s="28"/>
      <c r="I154" s="28"/>
      <c r="J154" s="28"/>
      <c r="K154" s="28"/>
      <c r="L154" s="28"/>
      <c r="M154" s="28"/>
      <c r="N154" s="28"/>
      <c r="O154" s="28"/>
      <c r="P154" s="28"/>
      <c r="Q154" s="28"/>
      <c r="R154" s="28"/>
      <c r="S154" s="28"/>
      <c r="T154" s="28"/>
      <c r="U154" s="28"/>
      <c r="V154" s="28"/>
      <c r="W154" s="28"/>
    </row>
    <row r="155" spans="1:23" hidden="1">
      <c r="A155" s="67"/>
      <c r="B155" s="67"/>
      <c r="C155" s="67"/>
      <c r="D155" s="67">
        <f>IF((D154-C64-C65)&lt;30,(C64+C65+30),D154)</f>
        <v>214.42000000000002</v>
      </c>
      <c r="E155" s="67"/>
      <c r="F155" s="67"/>
      <c r="G155" s="67"/>
      <c r="H155" s="28"/>
      <c r="I155" s="28"/>
      <c r="J155" s="28"/>
      <c r="K155" s="28"/>
      <c r="L155" s="28"/>
      <c r="M155" s="28"/>
      <c r="N155" s="28"/>
      <c r="O155" s="28"/>
      <c r="P155" s="28"/>
      <c r="Q155" s="28"/>
      <c r="R155" s="28"/>
      <c r="S155" s="28"/>
      <c r="T155" s="28"/>
      <c r="U155" s="28"/>
      <c r="V155" s="28"/>
      <c r="W155" s="28"/>
    </row>
    <row r="156" spans="1:23" hidden="1">
      <c r="A156" s="67"/>
      <c r="B156" s="67"/>
      <c r="C156" s="67"/>
      <c r="D156" s="67">
        <f>ROUNDUP(D155,-1)</f>
        <v>220</v>
      </c>
      <c r="E156" s="67"/>
      <c r="F156" s="67"/>
      <c r="G156" s="67"/>
      <c r="H156" s="28"/>
      <c r="I156" s="28"/>
      <c r="J156" s="28"/>
      <c r="K156" s="28"/>
      <c r="L156" s="28"/>
      <c r="M156" s="28"/>
      <c r="N156" s="28"/>
      <c r="O156" s="28"/>
      <c r="P156" s="28"/>
      <c r="Q156" s="28"/>
      <c r="R156" s="28"/>
      <c r="S156" s="28"/>
      <c r="T156" s="28"/>
      <c r="U156" s="28"/>
      <c r="V156" s="28"/>
      <c r="W156" s="28"/>
    </row>
    <row r="157" spans="1:23" hidden="1">
      <c r="A157" s="67"/>
      <c r="B157" s="67"/>
      <c r="C157" s="67"/>
      <c r="D157" s="67"/>
      <c r="E157" s="67"/>
      <c r="F157" s="67"/>
      <c r="G157" s="67"/>
      <c r="H157" s="28"/>
      <c r="I157" s="28"/>
      <c r="J157" s="28"/>
      <c r="K157" s="28"/>
      <c r="L157" s="28"/>
      <c r="M157" s="28"/>
      <c r="N157" s="28"/>
      <c r="O157" s="28"/>
      <c r="P157" s="28"/>
      <c r="Q157" s="28"/>
      <c r="R157" s="28"/>
      <c r="S157" s="28"/>
      <c r="T157" s="28"/>
      <c r="U157" s="28"/>
      <c r="V157" s="28"/>
      <c r="W157" s="28"/>
    </row>
    <row r="158" spans="1:23" hidden="1">
      <c r="A158" s="67"/>
      <c r="B158" s="67"/>
      <c r="C158" s="67"/>
      <c r="D158" s="67"/>
      <c r="E158" s="67"/>
      <c r="F158" s="67"/>
      <c r="G158" s="67"/>
      <c r="H158" s="28"/>
      <c r="I158" s="28"/>
      <c r="J158" s="28"/>
      <c r="K158" s="28"/>
      <c r="L158" s="28"/>
      <c r="M158" s="28"/>
      <c r="N158" s="28"/>
      <c r="O158" s="28"/>
      <c r="P158" s="28"/>
      <c r="Q158" s="28"/>
      <c r="R158" s="28"/>
      <c r="S158" s="28"/>
      <c r="T158" s="28"/>
      <c r="U158" s="28"/>
      <c r="V158" s="28"/>
      <c r="W158" s="28"/>
    </row>
    <row r="159" spans="1:23" hidden="1">
      <c r="A159" s="67"/>
      <c r="B159" s="67"/>
      <c r="C159" s="67"/>
      <c r="D159" s="67"/>
      <c r="E159" s="67"/>
      <c r="F159" s="67"/>
      <c r="G159" s="67"/>
      <c r="H159" s="28"/>
      <c r="I159" s="28"/>
      <c r="J159" s="28"/>
      <c r="K159" s="28"/>
      <c r="L159" s="28"/>
      <c r="M159" s="28"/>
      <c r="N159" s="28"/>
      <c r="O159" s="28"/>
      <c r="P159" s="28"/>
      <c r="Q159" s="28"/>
      <c r="R159" s="28"/>
      <c r="S159" s="28"/>
      <c r="T159" s="28"/>
      <c r="U159" s="28"/>
      <c r="V159" s="28"/>
      <c r="W159" s="28"/>
    </row>
    <row r="160" spans="1:23" hidden="1">
      <c r="A160" s="67"/>
      <c r="B160" s="67"/>
      <c r="C160" s="67"/>
      <c r="D160" s="67"/>
      <c r="E160" s="67"/>
      <c r="F160" s="67"/>
      <c r="G160" s="67"/>
      <c r="H160" s="28"/>
      <c r="I160" s="28"/>
      <c r="J160" s="28"/>
      <c r="K160" s="28"/>
      <c r="L160" s="28"/>
      <c r="M160" s="28"/>
      <c r="N160" s="28"/>
      <c r="O160" s="28"/>
      <c r="P160" s="28"/>
      <c r="Q160" s="28"/>
      <c r="R160" s="28"/>
      <c r="S160" s="28"/>
      <c r="T160" s="28"/>
      <c r="U160" s="28"/>
      <c r="V160" s="28"/>
      <c r="W160" s="28"/>
    </row>
    <row r="161" spans="1:23" hidden="1">
      <c r="A161" s="67"/>
      <c r="B161" s="67"/>
      <c r="C161" s="67"/>
      <c r="D161" s="67"/>
      <c r="E161" s="67"/>
      <c r="F161" s="67"/>
      <c r="G161" s="67"/>
      <c r="H161" s="28"/>
      <c r="I161" s="28"/>
      <c r="J161" s="28"/>
      <c r="K161" s="28"/>
      <c r="L161" s="28"/>
      <c r="M161" s="28"/>
      <c r="N161" s="28"/>
      <c r="O161" s="28"/>
      <c r="P161" s="28"/>
      <c r="Q161" s="28"/>
      <c r="R161" s="28"/>
      <c r="S161" s="28"/>
      <c r="T161" s="28"/>
      <c r="U161" s="28"/>
      <c r="V161" s="28"/>
      <c r="W161" s="28"/>
    </row>
    <row r="162" spans="1:23" hidden="1">
      <c r="A162" s="67"/>
      <c r="B162" s="67"/>
      <c r="C162" s="67"/>
      <c r="D162" s="67"/>
      <c r="E162" s="67"/>
      <c r="F162" s="67"/>
      <c r="G162" s="67"/>
      <c r="H162" s="28"/>
      <c r="I162" s="28"/>
      <c r="J162" s="28"/>
      <c r="K162" s="28"/>
      <c r="L162" s="28"/>
      <c r="M162" s="28"/>
      <c r="N162" s="28"/>
      <c r="O162" s="28"/>
      <c r="P162" s="28"/>
      <c r="Q162" s="28"/>
      <c r="R162" s="28"/>
      <c r="S162" s="28"/>
      <c r="T162" s="28"/>
      <c r="U162" s="28"/>
      <c r="V162" s="28"/>
      <c r="W162" s="28"/>
    </row>
    <row r="163" spans="1:23" hidden="1">
      <c r="A163" s="67"/>
      <c r="B163" s="67"/>
      <c r="C163" s="67"/>
      <c r="D163" s="67"/>
      <c r="E163" s="67"/>
      <c r="F163" s="67"/>
      <c r="G163" s="67"/>
      <c r="H163" s="28"/>
      <c r="I163" s="28"/>
      <c r="J163" s="28"/>
      <c r="K163" s="28"/>
      <c r="L163" s="28"/>
      <c r="M163" s="28"/>
      <c r="N163" s="28"/>
      <c r="O163" s="28"/>
      <c r="P163" s="28"/>
      <c r="Q163" s="28"/>
      <c r="R163" s="28"/>
      <c r="S163" s="28"/>
      <c r="T163" s="28"/>
      <c r="U163" s="28"/>
      <c r="V163" s="28"/>
      <c r="W163" s="28"/>
    </row>
    <row r="164" spans="1:23" hidden="1">
      <c r="A164" s="67"/>
      <c r="B164" s="67"/>
      <c r="C164" s="67"/>
      <c r="D164" s="67"/>
      <c r="E164" s="67"/>
      <c r="F164" s="67"/>
      <c r="G164" s="67"/>
      <c r="H164" s="28"/>
      <c r="I164" s="28"/>
      <c r="J164" s="28"/>
      <c r="K164" s="28"/>
      <c r="L164" s="28"/>
      <c r="M164" s="28"/>
      <c r="N164" s="28"/>
      <c r="O164" s="28"/>
      <c r="P164" s="28"/>
      <c r="Q164" s="28"/>
      <c r="R164" s="28"/>
      <c r="S164" s="28"/>
      <c r="T164" s="28"/>
      <c r="U164" s="28"/>
      <c r="V164" s="28"/>
      <c r="W164" s="28"/>
    </row>
    <row r="165" spans="1:23" hidden="1">
      <c r="A165" s="67"/>
      <c r="B165" s="67"/>
      <c r="C165" s="67"/>
      <c r="D165" s="67"/>
      <c r="E165" s="67"/>
      <c r="F165" s="67"/>
      <c r="G165" s="67"/>
      <c r="H165" s="28"/>
      <c r="I165" s="28"/>
      <c r="J165" s="28"/>
      <c r="K165" s="28"/>
      <c r="L165" s="28"/>
      <c r="M165" s="28"/>
      <c r="N165" s="28"/>
      <c r="O165" s="28"/>
      <c r="P165" s="28"/>
      <c r="Q165" s="28"/>
      <c r="R165" s="28"/>
      <c r="S165" s="28"/>
      <c r="T165" s="28"/>
      <c r="U165" s="28"/>
      <c r="V165" s="28"/>
      <c r="W165" s="28"/>
    </row>
    <row r="166" spans="1:23" hidden="1">
      <c r="A166" s="67"/>
      <c r="B166" s="67"/>
      <c r="C166" s="67"/>
      <c r="D166" s="67"/>
      <c r="E166" s="67"/>
      <c r="F166" s="67"/>
      <c r="G166" s="67"/>
      <c r="H166" s="28"/>
      <c r="I166" s="28"/>
      <c r="J166" s="28"/>
      <c r="K166" s="28"/>
      <c r="L166" s="28"/>
      <c r="M166" s="28"/>
      <c r="N166" s="28"/>
      <c r="O166" s="28"/>
      <c r="P166" s="28"/>
      <c r="Q166" s="28"/>
      <c r="R166" s="28"/>
      <c r="S166" s="28"/>
      <c r="T166" s="28"/>
      <c r="U166" s="28"/>
      <c r="V166" s="28"/>
      <c r="W166" s="28"/>
    </row>
    <row r="167" spans="1:23" hidden="1">
      <c r="A167" s="67"/>
      <c r="B167" s="67"/>
      <c r="C167" s="67"/>
      <c r="D167" s="67"/>
      <c r="E167" s="67"/>
      <c r="F167" s="67"/>
      <c r="G167" s="67"/>
      <c r="H167" s="28"/>
      <c r="I167" s="28"/>
      <c r="J167" s="28"/>
      <c r="K167" s="28"/>
      <c r="L167" s="28"/>
      <c r="M167" s="28"/>
      <c r="N167" s="28"/>
      <c r="O167" s="28"/>
      <c r="P167" s="28"/>
      <c r="Q167" s="28"/>
      <c r="R167" s="28"/>
      <c r="S167" s="28"/>
      <c r="T167" s="28"/>
      <c r="U167" s="28"/>
      <c r="V167" s="28"/>
      <c r="W167" s="28"/>
    </row>
    <row r="168" spans="1:23" hidden="1">
      <c r="A168" s="67"/>
      <c r="B168" s="67"/>
      <c r="C168" s="67"/>
      <c r="D168" s="67"/>
      <c r="E168" s="67"/>
      <c r="F168" s="67"/>
      <c r="G168" s="67"/>
      <c r="H168" s="28"/>
      <c r="I168" s="28"/>
      <c r="J168" s="28"/>
      <c r="K168" s="28"/>
      <c r="L168" s="28"/>
      <c r="M168" s="28"/>
      <c r="N168" s="28"/>
      <c r="O168" s="28"/>
      <c r="P168" s="28"/>
      <c r="Q168" s="28"/>
      <c r="R168" s="28"/>
      <c r="S168" s="28"/>
      <c r="T168" s="28"/>
      <c r="U168" s="28"/>
      <c r="V168" s="28"/>
      <c r="W168" s="28"/>
    </row>
    <row r="169" spans="1:23" hidden="1">
      <c r="A169" s="67"/>
      <c r="B169" s="67"/>
      <c r="C169" s="67"/>
      <c r="D169" s="67"/>
      <c r="E169" s="67"/>
      <c r="F169" s="67"/>
      <c r="G169" s="67"/>
      <c r="H169" s="28"/>
      <c r="I169" s="28"/>
      <c r="J169" s="28"/>
      <c r="K169" s="28"/>
      <c r="L169" s="28"/>
      <c r="M169" s="28"/>
      <c r="N169" s="28"/>
      <c r="O169" s="28"/>
      <c r="P169" s="28"/>
      <c r="Q169" s="28"/>
      <c r="R169" s="28"/>
      <c r="S169" s="28"/>
      <c r="T169" s="28"/>
      <c r="U169" s="28"/>
      <c r="V169" s="28"/>
      <c r="W169" s="28"/>
    </row>
    <row r="170" spans="1:23" hidden="1">
      <c r="A170" s="67"/>
      <c r="B170" s="67"/>
      <c r="C170" s="67"/>
      <c r="D170" s="67"/>
      <c r="E170" s="67"/>
      <c r="F170" s="67"/>
      <c r="G170" s="67"/>
      <c r="H170" s="28"/>
      <c r="I170" s="28"/>
      <c r="J170" s="28"/>
      <c r="K170" s="28"/>
      <c r="L170" s="28"/>
      <c r="M170" s="28"/>
      <c r="N170" s="28"/>
      <c r="O170" s="28"/>
      <c r="P170" s="28"/>
      <c r="Q170" s="28"/>
      <c r="R170" s="28"/>
      <c r="S170" s="28"/>
      <c r="T170" s="28"/>
      <c r="U170" s="28"/>
      <c r="V170" s="28"/>
      <c r="W170" s="28"/>
    </row>
    <row r="171" spans="1:23" hidden="1">
      <c r="A171" s="67"/>
      <c r="B171" s="67"/>
      <c r="C171" s="67"/>
      <c r="D171" s="67"/>
      <c r="E171" s="67"/>
      <c r="F171" s="67"/>
      <c r="G171" s="67"/>
      <c r="H171" s="28"/>
      <c r="I171" s="28"/>
      <c r="J171" s="28"/>
      <c r="K171" s="28"/>
      <c r="L171" s="28"/>
      <c r="M171" s="28"/>
      <c r="N171" s="28"/>
      <c r="O171" s="28"/>
      <c r="P171" s="28"/>
      <c r="Q171" s="28"/>
      <c r="R171" s="28"/>
      <c r="S171" s="28"/>
      <c r="T171" s="28"/>
      <c r="U171" s="28"/>
      <c r="V171" s="28"/>
      <c r="W171" s="28"/>
    </row>
    <row r="172" spans="1:23" hidden="1">
      <c r="A172" s="67"/>
      <c r="B172" s="67"/>
      <c r="C172" s="67"/>
      <c r="D172" s="67"/>
      <c r="E172" s="67"/>
      <c r="F172" s="67"/>
      <c r="G172" s="67"/>
      <c r="H172" s="28"/>
      <c r="I172" s="28"/>
      <c r="J172" s="28"/>
      <c r="K172" s="28"/>
      <c r="L172" s="28"/>
      <c r="M172" s="28"/>
      <c r="N172" s="28"/>
      <c r="O172" s="28"/>
      <c r="P172" s="28"/>
      <c r="Q172" s="28"/>
      <c r="R172" s="28"/>
      <c r="S172" s="28"/>
      <c r="T172" s="28"/>
      <c r="U172" s="28"/>
      <c r="V172" s="28"/>
      <c r="W172" s="28"/>
    </row>
    <row r="173" spans="1:23" hidden="1">
      <c r="A173" s="67"/>
      <c r="B173" s="67"/>
      <c r="C173" s="67"/>
      <c r="D173" s="67"/>
      <c r="E173" s="67"/>
      <c r="F173" s="67"/>
      <c r="G173" s="67"/>
      <c r="H173" s="28"/>
      <c r="I173" s="28"/>
      <c r="J173" s="28"/>
      <c r="K173" s="28"/>
      <c r="L173" s="28"/>
      <c r="M173" s="28"/>
      <c r="N173" s="28"/>
      <c r="O173" s="28"/>
      <c r="P173" s="28"/>
      <c r="Q173" s="28"/>
      <c r="R173" s="28"/>
      <c r="S173" s="28"/>
      <c r="T173" s="28"/>
      <c r="U173" s="28"/>
      <c r="V173" s="28"/>
      <c r="W173" s="28"/>
    </row>
    <row r="174" spans="1:23" hidden="1">
      <c r="A174" s="67"/>
      <c r="B174" s="67"/>
      <c r="C174" s="67"/>
      <c r="D174" s="67"/>
      <c r="E174" s="67"/>
      <c r="F174" s="67"/>
      <c r="G174" s="67"/>
      <c r="H174" s="28"/>
      <c r="I174" s="28"/>
      <c r="J174" s="28"/>
      <c r="K174" s="28"/>
      <c r="L174" s="28"/>
      <c r="M174" s="28"/>
      <c r="N174" s="28"/>
      <c r="O174" s="28"/>
      <c r="P174" s="28"/>
      <c r="Q174" s="28"/>
      <c r="R174" s="28"/>
      <c r="S174" s="28"/>
      <c r="T174" s="28"/>
      <c r="U174" s="28"/>
      <c r="V174" s="28"/>
      <c r="W174" s="28"/>
    </row>
    <row r="175" spans="1:23" hidden="1">
      <c r="A175" s="67"/>
      <c r="B175" s="67"/>
      <c r="C175" s="67"/>
      <c r="D175" s="67"/>
      <c r="E175" s="67"/>
      <c r="F175" s="67"/>
      <c r="G175" s="67"/>
      <c r="H175" s="28"/>
      <c r="I175" s="28"/>
      <c r="J175" s="28"/>
      <c r="K175" s="28"/>
      <c r="L175" s="28"/>
      <c r="M175" s="28"/>
      <c r="N175" s="28"/>
      <c r="O175" s="28"/>
      <c r="P175" s="28"/>
      <c r="Q175" s="28"/>
      <c r="R175" s="28"/>
      <c r="S175" s="28"/>
      <c r="T175" s="28"/>
      <c r="U175" s="28"/>
      <c r="V175" s="28"/>
      <c r="W175" s="28"/>
    </row>
    <row r="176" spans="1:23" hidden="1">
      <c r="A176" s="67"/>
      <c r="B176" s="67"/>
      <c r="C176" s="67"/>
      <c r="D176" s="67"/>
      <c r="E176" s="67"/>
      <c r="F176" s="67"/>
      <c r="G176" s="67"/>
      <c r="H176" s="28"/>
      <c r="I176" s="28"/>
      <c r="J176" s="28"/>
      <c r="K176" s="28"/>
      <c r="L176" s="28"/>
      <c r="M176" s="28"/>
      <c r="N176" s="28"/>
      <c r="O176" s="28"/>
      <c r="P176" s="28"/>
      <c r="Q176" s="28"/>
      <c r="R176" s="28"/>
      <c r="S176" s="28"/>
      <c r="T176" s="28"/>
      <c r="U176" s="28"/>
      <c r="V176" s="28"/>
      <c r="W176" s="28"/>
    </row>
    <row r="177" spans="1:23" hidden="1">
      <c r="A177" s="67"/>
      <c r="B177" s="67"/>
      <c r="C177" s="67"/>
      <c r="D177" s="67"/>
      <c r="E177" s="67"/>
      <c r="F177" s="67"/>
      <c r="G177" s="67"/>
      <c r="H177" s="28"/>
      <c r="I177" s="28"/>
      <c r="J177" s="28"/>
      <c r="K177" s="28"/>
      <c r="L177" s="28"/>
      <c r="M177" s="28"/>
      <c r="N177" s="28"/>
      <c r="O177" s="28"/>
      <c r="P177" s="28"/>
      <c r="Q177" s="28"/>
      <c r="R177" s="28"/>
      <c r="S177" s="28"/>
      <c r="T177" s="28"/>
      <c r="U177" s="28"/>
      <c r="V177" s="28"/>
      <c r="W177" s="28"/>
    </row>
    <row r="178" spans="1:23" ht="15" hidden="1">
      <c r="A178" s="119" t="s">
        <v>2</v>
      </c>
      <c r="B178" s="119"/>
      <c r="C178" s="120">
        <f>D57</f>
        <v>0</v>
      </c>
      <c r="D178" s="121"/>
      <c r="E178" s="122"/>
      <c r="F178" s="67"/>
      <c r="G178" s="67"/>
      <c r="H178" s="28"/>
      <c r="I178" s="28"/>
      <c r="J178" s="28"/>
      <c r="K178" s="28"/>
      <c r="L178" s="28"/>
      <c r="M178" s="28"/>
      <c r="N178" s="28"/>
      <c r="O178" s="28"/>
      <c r="P178" s="28"/>
      <c r="Q178" s="28"/>
      <c r="R178" s="28"/>
      <c r="S178" s="28"/>
      <c r="T178" s="28"/>
      <c r="U178" s="28"/>
      <c r="V178" s="28"/>
      <c r="W178" s="28"/>
    </row>
    <row r="179" spans="1:23" ht="15" hidden="1">
      <c r="A179" s="123">
        <v>0</v>
      </c>
      <c r="B179" s="124"/>
      <c r="C179" s="123">
        <v>7500</v>
      </c>
      <c r="D179" s="125">
        <v>8.5500000000000003E-3</v>
      </c>
      <c r="E179" s="126"/>
      <c r="F179" s="123">
        <f>IF(C178&lt;C179,C178*D179,C179*D179)</f>
        <v>0</v>
      </c>
      <c r="G179" s="67"/>
      <c r="H179" s="28"/>
      <c r="I179" s="28"/>
      <c r="J179" s="28"/>
      <c r="K179" s="28"/>
      <c r="L179" s="28"/>
      <c r="M179" s="28"/>
      <c r="N179" s="28"/>
      <c r="O179" s="28"/>
      <c r="P179" s="28"/>
      <c r="Q179" s="28"/>
      <c r="R179" s="28"/>
      <c r="S179" s="28"/>
      <c r="T179" s="28"/>
      <c r="U179" s="28"/>
      <c r="V179" s="28"/>
      <c r="W179" s="28"/>
    </row>
    <row r="180" spans="1:23" ht="15" hidden="1">
      <c r="A180" s="123">
        <v>7500</v>
      </c>
      <c r="B180" s="124"/>
      <c r="C180" s="123">
        <v>17500</v>
      </c>
      <c r="D180" s="125">
        <v>6.8399999999999997E-3</v>
      </c>
      <c r="E180" s="126"/>
      <c r="F180" s="124" t="str">
        <f>IF(C178&lt;=A180," ",IF(C178&lt;C180,(C178-C179)*D180,(C180-A180)*D180))</f>
        <v xml:space="preserve"> </v>
      </c>
      <c r="G180" s="67"/>
      <c r="H180" s="28"/>
      <c r="I180" s="28"/>
      <c r="J180" s="28"/>
      <c r="K180" s="28"/>
      <c r="L180" s="28"/>
      <c r="M180" s="28"/>
      <c r="N180" s="28"/>
      <c r="O180" s="28"/>
      <c r="P180" s="28"/>
      <c r="Q180" s="28"/>
      <c r="R180" s="28"/>
      <c r="S180" s="28"/>
      <c r="T180" s="28"/>
      <c r="U180" s="28"/>
      <c r="V180" s="28"/>
      <c r="W180" s="28"/>
    </row>
    <row r="181" spans="1:23" ht="15" hidden="1">
      <c r="A181" s="123">
        <v>17500</v>
      </c>
      <c r="B181" s="124"/>
      <c r="C181" s="123">
        <v>30000</v>
      </c>
      <c r="D181" s="125">
        <v>4.5599999999999998E-3</v>
      </c>
      <c r="E181" s="126"/>
      <c r="F181" s="124" t="str">
        <f>IF(C178&lt;=A181," ",IF(C178&lt;C181,(C178-C180)*D181,(C181-A181)*D181))</f>
        <v xml:space="preserve"> </v>
      </c>
      <c r="G181" s="67"/>
      <c r="H181" s="28"/>
      <c r="I181" s="28"/>
      <c r="J181" s="28"/>
      <c r="K181" s="28"/>
      <c r="L181" s="28"/>
      <c r="M181" s="28"/>
      <c r="N181" s="28"/>
      <c r="O181" s="28"/>
      <c r="P181" s="28"/>
      <c r="Q181" s="28"/>
      <c r="R181" s="28"/>
      <c r="S181" s="28"/>
      <c r="T181" s="28"/>
      <c r="U181" s="28"/>
      <c r="V181" s="28"/>
      <c r="W181" s="28"/>
    </row>
    <row r="182" spans="1:23" ht="15" hidden="1">
      <c r="A182" s="123">
        <v>30000</v>
      </c>
      <c r="B182" s="124"/>
      <c r="C182" s="123">
        <v>45495</v>
      </c>
      <c r="D182" s="125">
        <v>3.4199999999999999E-3</v>
      </c>
      <c r="E182" s="126"/>
      <c r="F182" s="124" t="str">
        <f>IF(C178&lt;=A182," ",IF(C178&lt;C182,(C178-C181)*D182,(C182-A182)*D182))</f>
        <v xml:space="preserve"> </v>
      </c>
      <c r="G182" s="67"/>
      <c r="H182" s="28"/>
      <c r="I182" s="28"/>
      <c r="J182" s="28"/>
      <c r="K182" s="28"/>
      <c r="L182" s="28"/>
      <c r="M182" s="28"/>
      <c r="N182" s="28"/>
      <c r="O182" s="28"/>
      <c r="P182" s="28"/>
      <c r="Q182" s="28"/>
      <c r="R182" s="28"/>
      <c r="S182" s="28"/>
      <c r="T182" s="28"/>
      <c r="U182" s="28"/>
      <c r="V182" s="28"/>
      <c r="W182" s="28"/>
    </row>
    <row r="183" spans="1:23" ht="15" hidden="1">
      <c r="A183" s="123">
        <v>45495</v>
      </c>
      <c r="B183" s="124"/>
      <c r="C183" s="123">
        <v>64095</v>
      </c>
      <c r="D183" s="125">
        <v>2.2799999999999999E-3</v>
      </c>
      <c r="E183" s="126"/>
      <c r="F183" s="124" t="str">
        <f>IF(C178&lt;=A183," ",IF(C178&lt;C183,(C178-C182)*D183,(C183-A183)*D183))</f>
        <v xml:space="preserve"> </v>
      </c>
      <c r="G183" s="67"/>
      <c r="H183" s="28"/>
      <c r="I183" s="28"/>
      <c r="J183" s="28"/>
      <c r="K183" s="28"/>
      <c r="L183" s="28"/>
      <c r="M183" s="28"/>
      <c r="N183" s="28"/>
      <c r="O183" s="28"/>
      <c r="P183" s="28"/>
      <c r="Q183" s="28"/>
      <c r="R183" s="28"/>
      <c r="S183" s="28"/>
      <c r="T183" s="28"/>
      <c r="U183" s="28"/>
      <c r="V183" s="28"/>
      <c r="W183" s="28"/>
    </row>
    <row r="184" spans="1:23" ht="15" hidden="1">
      <c r="A184" s="123">
        <v>64095</v>
      </c>
      <c r="B184" s="124"/>
      <c r="C184" s="123">
        <v>250095</v>
      </c>
      <c r="D184" s="125">
        <v>1.14E-3</v>
      </c>
      <c r="E184" s="126"/>
      <c r="F184" s="124" t="str">
        <f>IF(C178&lt;=A184," ",IF(C178&lt;C184,(C178-C183)*D184,(C184-A184)*D184))</f>
        <v xml:space="preserve"> </v>
      </c>
      <c r="G184" s="67"/>
      <c r="H184" s="28"/>
      <c r="I184" s="28"/>
      <c r="J184" s="28"/>
      <c r="K184" s="28"/>
      <c r="L184" s="28"/>
      <c r="M184" s="28"/>
      <c r="N184" s="28"/>
      <c r="O184" s="28"/>
      <c r="P184" s="28"/>
      <c r="Q184" s="28"/>
      <c r="R184" s="28"/>
      <c r="S184" s="28"/>
      <c r="T184" s="28"/>
      <c r="U184" s="28"/>
      <c r="V184" s="28"/>
      <c r="W184" s="28"/>
    </row>
    <row r="185" spans="1:23" ht="15" hidden="1">
      <c r="A185" s="123">
        <v>250095</v>
      </c>
      <c r="B185" s="124"/>
      <c r="C185" s="123">
        <f>$D$9</f>
        <v>0</v>
      </c>
      <c r="D185" s="127">
        <v>3.4200000000000002E-4</v>
      </c>
      <c r="E185" s="126"/>
      <c r="F185" s="124" t="str">
        <f>IF(C178&lt;=A185," ",IF(C178&lt;C185,(C178-C184)*D185,(C185-A185)*D185))</f>
        <v xml:space="preserve"> </v>
      </c>
      <c r="G185" s="67"/>
      <c r="H185" s="28"/>
      <c r="I185" s="28"/>
      <c r="J185" s="28"/>
      <c r="K185" s="28"/>
      <c r="L185" s="28"/>
      <c r="M185" s="28"/>
      <c r="N185" s="28"/>
      <c r="O185" s="28"/>
      <c r="P185" s="28"/>
      <c r="Q185" s="28"/>
      <c r="R185" s="28"/>
      <c r="S185" s="28"/>
      <c r="T185" s="28"/>
      <c r="U185" s="28"/>
      <c r="V185" s="28"/>
      <c r="W185" s="28"/>
    </row>
    <row r="186" spans="1:23" ht="15" hidden="1">
      <c r="A186" s="120">
        <v>10075000</v>
      </c>
      <c r="B186" s="120"/>
      <c r="C186" s="120">
        <f>C178</f>
        <v>0</v>
      </c>
      <c r="D186" s="127">
        <v>4.5600000000000003E-4</v>
      </c>
      <c r="E186" s="120" t="str">
        <f>IF(C178&lt;=A186," E90",IF(C178&lt;C186,(C178-C185)*D186,(C186-A186)*D186))</f>
        <v xml:space="preserve"> E90</v>
      </c>
      <c r="F186" s="67"/>
      <c r="G186" s="67"/>
      <c r="H186" s="28"/>
      <c r="I186" s="28"/>
      <c r="J186" s="28"/>
      <c r="K186" s="28"/>
      <c r="L186" s="28"/>
      <c r="M186" s="28"/>
      <c r="N186" s="28"/>
      <c r="O186" s="28"/>
      <c r="P186" s="28"/>
      <c r="Q186" s="28"/>
      <c r="R186" s="28"/>
      <c r="S186" s="28"/>
      <c r="T186" s="28"/>
      <c r="U186" s="28"/>
      <c r="V186" s="28"/>
      <c r="W186" s="28"/>
    </row>
    <row r="187" spans="1:23" ht="15" hidden="1">
      <c r="A187" s="122"/>
      <c r="B187" s="122"/>
      <c r="C187" s="122"/>
      <c r="D187" s="122"/>
      <c r="E187" s="122"/>
      <c r="F187" s="67"/>
      <c r="G187" s="67"/>
      <c r="H187" s="28"/>
      <c r="I187" s="28"/>
      <c r="J187" s="28"/>
      <c r="K187" s="28"/>
      <c r="L187" s="28"/>
      <c r="M187" s="28"/>
      <c r="N187" s="28"/>
      <c r="O187" s="28"/>
      <c r="P187" s="28"/>
      <c r="Q187" s="28"/>
      <c r="R187" s="28"/>
      <c r="S187" s="28"/>
      <c r="T187" s="28"/>
      <c r="U187" s="28"/>
      <c r="V187" s="28"/>
      <c r="W187" s="28"/>
    </row>
    <row r="188" spans="1:23" ht="15" hidden="1">
      <c r="A188" s="128" t="s">
        <v>52</v>
      </c>
      <c r="B188" s="129"/>
      <c r="C188" s="122"/>
      <c r="D188" s="122"/>
      <c r="E188" s="130">
        <f>SUM(F179:F186)</f>
        <v>0</v>
      </c>
      <c r="F188" s="67"/>
      <c r="G188" s="67"/>
      <c r="H188" s="28"/>
      <c r="I188" s="28"/>
      <c r="J188" s="28"/>
      <c r="K188" s="28"/>
      <c r="L188" s="28"/>
      <c r="M188" s="28"/>
      <c r="N188" s="28"/>
      <c r="O188" s="28"/>
      <c r="P188" s="28"/>
      <c r="Q188" s="28"/>
      <c r="R188" s="28"/>
      <c r="S188" s="28"/>
      <c r="T188" s="28"/>
      <c r="U188" s="28"/>
      <c r="V188" s="28"/>
      <c r="W188" s="28"/>
    </row>
    <row r="189" spans="1:23" ht="15" hidden="1">
      <c r="A189" s="129"/>
      <c r="B189" s="129"/>
      <c r="C189" s="122"/>
      <c r="D189" s="122"/>
      <c r="E189" s="81"/>
      <c r="F189" s="67"/>
      <c r="G189" s="67"/>
      <c r="H189" s="28"/>
      <c r="I189" s="28"/>
      <c r="J189" s="28"/>
      <c r="K189" s="28"/>
      <c r="L189" s="28"/>
      <c r="M189" s="28"/>
      <c r="N189" s="28"/>
      <c r="O189" s="28"/>
      <c r="P189" s="28"/>
      <c r="Q189" s="28"/>
      <c r="R189" s="28"/>
      <c r="S189" s="28"/>
      <c r="T189" s="28"/>
      <c r="U189" s="28"/>
      <c r="V189" s="28"/>
      <c r="W189" s="28"/>
    </row>
    <row r="190" spans="1:23" ht="15" hidden="1">
      <c r="A190" s="119" t="s">
        <v>2</v>
      </c>
      <c r="B190" s="119"/>
      <c r="C190" s="120">
        <f>D53</f>
        <v>0</v>
      </c>
      <c r="D190" s="121"/>
      <c r="E190" s="122"/>
      <c r="F190" s="67"/>
      <c r="G190" s="67"/>
      <c r="H190" s="28"/>
      <c r="I190" s="28"/>
      <c r="J190" s="28"/>
      <c r="K190" s="28"/>
      <c r="L190" s="28"/>
      <c r="M190" s="28"/>
      <c r="N190" s="28"/>
      <c r="O190" s="28"/>
      <c r="P190" s="28"/>
      <c r="Q190" s="28"/>
      <c r="R190" s="28"/>
      <c r="S190" s="28"/>
      <c r="T190" s="28"/>
      <c r="U190" s="28"/>
      <c r="V190" s="28"/>
      <c r="W190" s="28"/>
    </row>
    <row r="191" spans="1:23" ht="15" hidden="1">
      <c r="A191" s="123">
        <v>0</v>
      </c>
      <c r="B191" s="124"/>
      <c r="C191" s="123">
        <v>7500</v>
      </c>
      <c r="D191" s="125">
        <v>8.5500000000000003E-3</v>
      </c>
      <c r="E191" s="126"/>
      <c r="F191" s="123">
        <f>IF(C190&lt;C191,C190*D191,C191*D191)</f>
        <v>0</v>
      </c>
      <c r="G191" s="67"/>
      <c r="H191" s="28"/>
      <c r="I191" s="28"/>
      <c r="J191" s="28"/>
      <c r="K191" s="28"/>
      <c r="L191" s="28"/>
      <c r="M191" s="28"/>
      <c r="N191" s="28"/>
      <c r="O191" s="28"/>
      <c r="P191" s="28"/>
      <c r="Q191" s="28"/>
      <c r="R191" s="28"/>
      <c r="S191" s="28"/>
      <c r="T191" s="28"/>
      <c r="U191" s="28"/>
      <c r="V191" s="28"/>
      <c r="W191" s="28"/>
    </row>
    <row r="192" spans="1:23" ht="15" hidden="1">
      <c r="A192" s="123">
        <v>7500</v>
      </c>
      <c r="B192" s="124"/>
      <c r="C192" s="123">
        <v>17500</v>
      </c>
      <c r="D192" s="125">
        <v>6.8399999999999997E-3</v>
      </c>
      <c r="E192" s="126"/>
      <c r="F192" s="124" t="str">
        <f>IF(C190&lt;=A192," ",IF(C190&lt;C192,(C190-C191)*D192,(C192-A192)*D192))</f>
        <v xml:space="preserve"> </v>
      </c>
      <c r="G192" s="67"/>
      <c r="H192" s="28"/>
      <c r="I192" s="28"/>
      <c r="J192" s="28"/>
      <c r="K192" s="28"/>
      <c r="L192" s="28"/>
      <c r="M192" s="28"/>
      <c r="N192" s="28"/>
      <c r="O192" s="28"/>
      <c r="P192" s="28"/>
      <c r="Q192" s="28"/>
      <c r="R192" s="28"/>
      <c r="S192" s="28"/>
      <c r="T192" s="28"/>
      <c r="U192" s="28"/>
      <c r="V192" s="28"/>
      <c r="W192" s="28"/>
    </row>
    <row r="193" spans="1:23" ht="15" hidden="1">
      <c r="A193" s="123">
        <v>17500</v>
      </c>
      <c r="B193" s="124"/>
      <c r="C193" s="123">
        <v>30000</v>
      </c>
      <c r="D193" s="125">
        <v>4.5599999999999998E-3</v>
      </c>
      <c r="E193" s="126"/>
      <c r="F193" s="124" t="str">
        <f>IF(C190&lt;=A193," ",IF(C190&lt;C193,(C190-C192)*D193,(C193-A193)*D193))</f>
        <v xml:space="preserve"> </v>
      </c>
      <c r="G193" s="67"/>
      <c r="H193" s="28"/>
      <c r="I193" s="28"/>
      <c r="J193" s="28"/>
      <c r="K193" s="28"/>
      <c r="L193" s="28"/>
      <c r="M193" s="28"/>
      <c r="N193" s="28"/>
      <c r="O193" s="28"/>
      <c r="P193" s="28"/>
      <c r="Q193" s="28"/>
      <c r="R193" s="28"/>
      <c r="S193" s="28"/>
      <c r="T193" s="28"/>
      <c r="U193" s="28"/>
      <c r="V193" s="28"/>
      <c r="W193" s="28"/>
    </row>
    <row r="194" spans="1:23" ht="15" hidden="1">
      <c r="A194" s="123">
        <v>30000</v>
      </c>
      <c r="B194" s="124"/>
      <c r="C194" s="123">
        <v>45495</v>
      </c>
      <c r="D194" s="125">
        <v>3.4199999999999999E-3</v>
      </c>
      <c r="E194" s="126"/>
      <c r="F194" s="124" t="str">
        <f>IF(C190&lt;=A194," ",IF(C190&lt;C194,(C190-C193)*D194,(C194-A194)*D194))</f>
        <v xml:space="preserve"> </v>
      </c>
      <c r="G194" s="67"/>
      <c r="H194" s="28"/>
      <c r="I194" s="28"/>
      <c r="J194" s="28"/>
      <c r="K194" s="28"/>
      <c r="L194" s="28"/>
      <c r="M194" s="28"/>
      <c r="N194" s="28"/>
      <c r="O194" s="28"/>
      <c r="P194" s="28"/>
      <c r="Q194" s="28"/>
      <c r="R194" s="28"/>
      <c r="S194" s="28"/>
      <c r="T194" s="28"/>
      <c r="U194" s="28"/>
      <c r="V194" s="28"/>
      <c r="W194" s="28"/>
    </row>
    <row r="195" spans="1:23" ht="15" hidden="1">
      <c r="A195" s="123">
        <v>45495</v>
      </c>
      <c r="B195" s="124"/>
      <c r="C195" s="123">
        <v>64095</v>
      </c>
      <c r="D195" s="125">
        <v>2.2799999999999999E-3</v>
      </c>
      <c r="E195" s="126"/>
      <c r="F195" s="124" t="str">
        <f>IF(C190&lt;=A195," ",IF(C190&lt;C195,(C190-C194)*D195,(C195-A195)*D195))</f>
        <v xml:space="preserve"> </v>
      </c>
      <c r="G195" s="67"/>
      <c r="H195" s="28"/>
      <c r="I195" s="28"/>
      <c r="J195" s="28"/>
      <c r="K195" s="28"/>
      <c r="L195" s="28"/>
      <c r="M195" s="28"/>
      <c r="N195" s="28"/>
      <c r="O195" s="28"/>
      <c r="P195" s="28"/>
      <c r="Q195" s="28"/>
      <c r="R195" s="28"/>
      <c r="S195" s="28"/>
      <c r="T195" s="28"/>
      <c r="U195" s="28"/>
      <c r="V195" s="28"/>
      <c r="W195" s="28"/>
    </row>
    <row r="196" spans="1:23" ht="15" hidden="1">
      <c r="A196" s="123">
        <v>64095</v>
      </c>
      <c r="B196" s="124"/>
      <c r="C196" s="123">
        <v>250095</v>
      </c>
      <c r="D196" s="125">
        <v>1.14E-3</v>
      </c>
      <c r="E196" s="126"/>
      <c r="F196" s="124" t="str">
        <f>IF(C190&lt;=A196," ",IF(C190&lt;C196,(C190-C195)*D196,(C196-A196)*D196))</f>
        <v xml:space="preserve"> </v>
      </c>
      <c r="G196" s="67"/>
      <c r="H196" s="28"/>
      <c r="I196" s="28"/>
      <c r="J196" s="28"/>
      <c r="K196" s="28"/>
      <c r="L196" s="28"/>
      <c r="M196" s="28"/>
      <c r="N196" s="28"/>
      <c r="O196" s="28"/>
      <c r="P196" s="28"/>
      <c r="Q196" s="28"/>
      <c r="R196" s="28"/>
      <c r="S196" s="28"/>
      <c r="T196" s="28"/>
      <c r="U196" s="28"/>
      <c r="V196" s="28"/>
      <c r="W196" s="28"/>
    </row>
    <row r="197" spans="1:23" ht="15" hidden="1">
      <c r="A197" s="123">
        <v>250095</v>
      </c>
      <c r="B197" s="124"/>
      <c r="C197" s="123">
        <f>$D$9</f>
        <v>0</v>
      </c>
      <c r="D197" s="127">
        <v>3.4200000000000002E-4</v>
      </c>
      <c r="E197" s="126"/>
      <c r="F197" s="124" t="str">
        <f>IF(C190&lt;=A197," ",IF(C190&lt;C197,(C190-C196)*D197,(C197-A197)*D197))</f>
        <v xml:space="preserve"> </v>
      </c>
      <c r="G197" s="67"/>
      <c r="H197" s="28"/>
      <c r="I197" s="28"/>
      <c r="J197" s="28"/>
      <c r="K197" s="28"/>
      <c r="L197" s="28"/>
      <c r="M197" s="28"/>
      <c r="N197" s="28"/>
      <c r="O197" s="28"/>
      <c r="P197" s="28"/>
      <c r="Q197" s="28"/>
      <c r="R197" s="28"/>
      <c r="S197" s="28"/>
      <c r="T197" s="28"/>
      <c r="U197" s="28"/>
      <c r="V197" s="28"/>
      <c r="W197" s="28"/>
    </row>
    <row r="198" spans="1:23" ht="15" hidden="1">
      <c r="A198" s="120">
        <v>10075000</v>
      </c>
      <c r="B198" s="120"/>
      <c r="C198" s="120">
        <f>C190</f>
        <v>0</v>
      </c>
      <c r="D198" s="127">
        <v>4.5600000000000003E-4</v>
      </c>
      <c r="E198" s="120" t="str">
        <f>IF(C190&lt;=A198," E90",IF(C190&lt;C198,(C190-C197)*D198,(C198-A198)*D198))</f>
        <v xml:space="preserve"> E90</v>
      </c>
      <c r="F198" s="67"/>
      <c r="G198" s="67"/>
      <c r="H198" s="28"/>
      <c r="I198" s="28"/>
      <c r="J198" s="28"/>
      <c r="K198" s="28"/>
      <c r="L198" s="28"/>
      <c r="M198" s="28"/>
      <c r="N198" s="28"/>
      <c r="O198" s="28"/>
      <c r="P198" s="28"/>
      <c r="Q198" s="28"/>
      <c r="R198" s="28"/>
      <c r="S198" s="28"/>
      <c r="T198" s="28"/>
      <c r="U198" s="28"/>
      <c r="V198" s="28"/>
      <c r="W198" s="28"/>
    </row>
    <row r="199" spans="1:23" ht="15" hidden="1">
      <c r="A199" s="122"/>
      <c r="B199" s="122"/>
      <c r="C199" s="122"/>
      <c r="D199" s="122"/>
      <c r="E199" s="122"/>
      <c r="F199" s="67"/>
      <c r="G199" s="67"/>
      <c r="H199" s="28"/>
      <c r="I199" s="28"/>
      <c r="J199" s="28"/>
      <c r="K199" s="28"/>
      <c r="L199" s="28"/>
      <c r="M199" s="28"/>
      <c r="N199" s="28"/>
      <c r="O199" s="28"/>
      <c r="P199" s="28"/>
      <c r="Q199" s="28"/>
      <c r="R199" s="28"/>
      <c r="S199" s="28"/>
      <c r="T199" s="28"/>
      <c r="U199" s="28"/>
      <c r="V199" s="28"/>
      <c r="W199" s="28"/>
    </row>
    <row r="200" spans="1:23" ht="15" hidden="1">
      <c r="A200" s="128" t="s">
        <v>52</v>
      </c>
      <c r="B200" s="129"/>
      <c r="C200" s="122"/>
      <c r="D200" s="122"/>
      <c r="E200" s="130">
        <f>SUM(F191:F198)</f>
        <v>0</v>
      </c>
      <c r="F200" s="67"/>
      <c r="G200" s="67"/>
      <c r="H200" s="28"/>
      <c r="I200" s="28"/>
      <c r="J200" s="28"/>
      <c r="K200" s="28"/>
      <c r="L200" s="28"/>
      <c r="M200" s="28"/>
      <c r="N200" s="28"/>
      <c r="O200" s="28"/>
      <c r="P200" s="28"/>
      <c r="Q200" s="28"/>
      <c r="R200" s="28"/>
      <c r="S200" s="28"/>
      <c r="T200" s="28"/>
      <c r="U200" s="28"/>
      <c r="V200" s="28"/>
      <c r="W200" s="28"/>
    </row>
    <row r="201" spans="1:23" hidden="1">
      <c r="A201" s="67"/>
      <c r="B201" s="67"/>
      <c r="C201" s="67"/>
      <c r="D201" s="67"/>
      <c r="E201" s="67"/>
      <c r="F201" s="67"/>
      <c r="G201" s="67"/>
      <c r="H201" s="28"/>
      <c r="I201" s="28"/>
      <c r="J201" s="28"/>
      <c r="K201" s="28"/>
      <c r="L201" s="28"/>
      <c r="M201" s="28"/>
      <c r="N201" s="28"/>
      <c r="O201" s="28"/>
      <c r="P201" s="28"/>
      <c r="Q201" s="28"/>
      <c r="R201" s="28"/>
      <c r="S201" s="28"/>
      <c r="T201" s="28"/>
      <c r="U201" s="28"/>
      <c r="V201" s="28"/>
      <c r="W201" s="28"/>
    </row>
    <row r="202" spans="1:23" hidden="1">
      <c r="A202" s="67"/>
      <c r="B202" s="67"/>
      <c r="C202" s="67"/>
      <c r="D202" s="67"/>
      <c r="E202" s="67"/>
      <c r="F202" s="67"/>
      <c r="G202" s="67"/>
      <c r="H202" s="28"/>
      <c r="I202" s="28"/>
      <c r="J202" s="28"/>
      <c r="K202" s="28"/>
      <c r="L202" s="28"/>
      <c r="M202" s="28"/>
      <c r="N202" s="28"/>
      <c r="O202" s="28"/>
      <c r="P202" s="28"/>
      <c r="Q202" s="28"/>
      <c r="R202" s="28"/>
      <c r="S202" s="28"/>
      <c r="T202" s="28"/>
      <c r="U202" s="28"/>
      <c r="V202" s="28"/>
      <c r="W202" s="28"/>
    </row>
    <row r="203" spans="1:23" ht="15" hidden="1">
      <c r="A203" s="119" t="s">
        <v>2</v>
      </c>
      <c r="B203" s="119"/>
      <c r="C203" s="120">
        <f>D57</f>
        <v>0</v>
      </c>
      <c r="D203" s="121"/>
      <c r="E203" s="122"/>
      <c r="F203" s="67"/>
      <c r="G203" s="67"/>
      <c r="H203" s="28"/>
      <c r="I203" s="28"/>
      <c r="J203" s="28"/>
      <c r="K203" s="28"/>
      <c r="L203" s="28"/>
      <c r="M203" s="28"/>
      <c r="N203" s="28"/>
      <c r="O203" s="28"/>
      <c r="P203" s="28"/>
      <c r="Q203" s="28"/>
      <c r="R203" s="28"/>
      <c r="S203" s="28"/>
      <c r="T203" s="28"/>
      <c r="U203" s="28"/>
      <c r="V203" s="28"/>
      <c r="W203" s="28"/>
    </row>
    <row r="204" spans="1:23" ht="15" hidden="1">
      <c r="A204" s="123">
        <v>0</v>
      </c>
      <c r="B204" s="124"/>
      <c r="C204" s="123">
        <v>7500</v>
      </c>
      <c r="D204" s="125">
        <v>1.7100000000000001E-2</v>
      </c>
      <c r="E204" s="126"/>
      <c r="F204" s="123">
        <f>IF(C203&lt;C204,C203*D204,C204*D204)</f>
        <v>0</v>
      </c>
      <c r="G204" s="67"/>
      <c r="H204" s="28"/>
      <c r="I204" s="28"/>
      <c r="J204" s="28"/>
      <c r="K204" s="28"/>
      <c r="L204" s="28"/>
      <c r="M204" s="28"/>
      <c r="N204" s="28"/>
      <c r="O204" s="28"/>
      <c r="P204" s="28"/>
      <c r="Q204" s="28"/>
      <c r="R204" s="28"/>
      <c r="S204" s="28"/>
      <c r="T204" s="28"/>
      <c r="U204" s="28"/>
      <c r="V204" s="28"/>
      <c r="W204" s="28"/>
    </row>
    <row r="205" spans="1:23" ht="15" hidden="1">
      <c r="A205" s="123">
        <v>7500</v>
      </c>
      <c r="B205" s="124"/>
      <c r="C205" s="123">
        <v>17500</v>
      </c>
      <c r="D205" s="125">
        <v>1.3679999999999999E-2</v>
      </c>
      <c r="E205" s="126"/>
      <c r="F205" s="124" t="str">
        <f>IF(C203&lt;=A205," ",IF(C203&lt;C205,(C203-C204)*D205,(C205-A205)*D205))</f>
        <v xml:space="preserve"> </v>
      </c>
      <c r="G205" s="67"/>
      <c r="H205" s="28"/>
      <c r="I205" s="28"/>
      <c r="J205" s="28"/>
      <c r="K205" s="28"/>
      <c r="L205" s="28"/>
      <c r="M205" s="28"/>
      <c r="N205" s="28"/>
      <c r="O205" s="28"/>
      <c r="P205" s="28"/>
      <c r="Q205" s="28"/>
      <c r="R205" s="28"/>
      <c r="S205" s="28"/>
      <c r="T205" s="28"/>
      <c r="U205" s="28"/>
      <c r="V205" s="28"/>
      <c r="W205" s="28"/>
    </row>
    <row r="206" spans="1:23" ht="15" hidden="1">
      <c r="A206" s="123">
        <v>17500</v>
      </c>
      <c r="B206" s="124"/>
      <c r="C206" s="123">
        <v>30000</v>
      </c>
      <c r="D206" s="125">
        <v>9.1199999999999996E-3</v>
      </c>
      <c r="E206" s="126"/>
      <c r="F206" s="124" t="str">
        <f>IF(C203&lt;=A206," ",IF(C203&lt;C206,(C203-C205)*D206,(C206-A206)*D206))</f>
        <v xml:space="preserve"> </v>
      </c>
      <c r="G206" s="67"/>
      <c r="H206" s="28"/>
      <c r="I206" s="28"/>
      <c r="J206" s="28"/>
      <c r="K206" s="28"/>
      <c r="L206" s="28"/>
      <c r="M206" s="28"/>
      <c r="N206" s="28"/>
      <c r="O206" s="28"/>
      <c r="P206" s="28"/>
      <c r="Q206" s="28"/>
      <c r="R206" s="28"/>
      <c r="S206" s="28"/>
      <c r="T206" s="28"/>
      <c r="U206" s="28"/>
      <c r="V206" s="28"/>
      <c r="W206" s="28"/>
    </row>
    <row r="207" spans="1:23" ht="15" hidden="1">
      <c r="A207" s="123">
        <v>30000</v>
      </c>
      <c r="B207" s="124"/>
      <c r="C207" s="123">
        <v>45495</v>
      </c>
      <c r="D207" s="125">
        <v>6.8399999999999997E-3</v>
      </c>
      <c r="E207" s="126"/>
      <c r="F207" s="124" t="str">
        <f>IF(C203&lt;=A207," ",IF(C203&lt;C207,(C203-C206)*D207,(C207-A207)*D207))</f>
        <v xml:space="preserve"> </v>
      </c>
      <c r="G207" s="67"/>
      <c r="H207" s="28"/>
      <c r="I207" s="28"/>
      <c r="J207" s="28"/>
      <c r="K207" s="28"/>
      <c r="L207" s="28"/>
      <c r="M207" s="28"/>
      <c r="N207" s="28"/>
      <c r="O207" s="28"/>
      <c r="P207" s="28"/>
      <c r="Q207" s="28"/>
      <c r="R207" s="28"/>
      <c r="S207" s="28"/>
      <c r="T207" s="28"/>
      <c r="U207" s="28"/>
      <c r="V207" s="28"/>
      <c r="W207" s="28"/>
    </row>
    <row r="208" spans="1:23" ht="15" hidden="1">
      <c r="A208" s="123">
        <v>45495</v>
      </c>
      <c r="B208" s="124"/>
      <c r="C208" s="123">
        <v>64095</v>
      </c>
      <c r="D208" s="125">
        <v>4.5599999999999998E-3</v>
      </c>
      <c r="E208" s="126"/>
      <c r="F208" s="124" t="str">
        <f>IF(C203&lt;=A208," ",IF(C203&lt;C208,(C203-C207)*D208,(C208-A208)*D208))</f>
        <v xml:space="preserve"> </v>
      </c>
      <c r="G208" s="67"/>
      <c r="H208" s="28"/>
      <c r="I208" s="28"/>
      <c r="J208" s="28"/>
      <c r="K208" s="28"/>
      <c r="L208" s="28"/>
      <c r="M208" s="28"/>
      <c r="N208" s="28"/>
      <c r="O208" s="28"/>
      <c r="P208" s="28"/>
      <c r="Q208" s="28"/>
      <c r="R208" s="28"/>
      <c r="S208" s="28"/>
      <c r="T208" s="28"/>
      <c r="U208" s="28"/>
      <c r="V208" s="28"/>
      <c r="W208" s="28"/>
    </row>
    <row r="209" spans="1:23" ht="15" hidden="1">
      <c r="A209" s="123">
        <v>64095</v>
      </c>
      <c r="B209" s="124"/>
      <c r="C209" s="123">
        <v>250095</v>
      </c>
      <c r="D209" s="125">
        <v>2.2799999999999999E-3</v>
      </c>
      <c r="E209" s="126"/>
      <c r="F209" s="124" t="str">
        <f>IF(C203&lt;=A209," ",IF(C203&lt;C209,(C203-C208)*D209,(C209-A209)*D209))</f>
        <v xml:space="preserve"> </v>
      </c>
      <c r="G209" s="67"/>
      <c r="H209" s="28"/>
      <c r="I209" s="28"/>
      <c r="J209" s="28"/>
      <c r="K209" s="28"/>
      <c r="L209" s="28"/>
      <c r="M209" s="28"/>
      <c r="N209" s="28"/>
      <c r="O209" s="28"/>
      <c r="P209" s="28"/>
      <c r="Q209" s="28"/>
      <c r="R209" s="28"/>
      <c r="S209" s="28"/>
      <c r="T209" s="28"/>
      <c r="U209" s="28"/>
      <c r="V209" s="28"/>
      <c r="W209" s="28"/>
    </row>
    <row r="210" spans="1:23" ht="15" hidden="1">
      <c r="A210" s="123">
        <v>250095</v>
      </c>
      <c r="B210" s="124"/>
      <c r="C210" s="123">
        <f>$D$9</f>
        <v>0</v>
      </c>
      <c r="D210" s="127">
        <v>4.5600000000000003E-4</v>
      </c>
      <c r="E210" s="126"/>
      <c r="F210" s="124" t="str">
        <f>IF(C203&lt;=A210," ",IF(C203&lt;C210,(C203-C209)*D210,(C210-A210)*D210))</f>
        <v xml:space="preserve"> </v>
      </c>
      <c r="G210" s="67"/>
      <c r="H210" s="28"/>
      <c r="I210" s="28"/>
      <c r="J210" s="28"/>
      <c r="K210" s="28"/>
      <c r="L210" s="28"/>
      <c r="M210" s="28"/>
      <c r="N210" s="28"/>
      <c r="O210" s="28"/>
      <c r="P210" s="28"/>
      <c r="Q210" s="28"/>
      <c r="R210" s="28"/>
      <c r="S210" s="28"/>
      <c r="T210" s="28"/>
      <c r="U210" s="28"/>
      <c r="V210" s="28"/>
      <c r="W210" s="28"/>
    </row>
    <row r="211" spans="1:23" ht="15" hidden="1">
      <c r="A211" s="120">
        <v>10075000</v>
      </c>
      <c r="B211" s="120"/>
      <c r="C211" s="120">
        <f>C203</f>
        <v>0</v>
      </c>
      <c r="D211" s="127">
        <v>4.5600000000000003E-4</v>
      </c>
      <c r="E211" s="120" t="str">
        <f>IF(C203&lt;=A211," E90",IF(C203&lt;C211,(C203-C210)*D211,(C211-A211)*D211))</f>
        <v xml:space="preserve"> E90</v>
      </c>
      <c r="F211" s="67"/>
      <c r="G211" s="67"/>
      <c r="H211" s="28"/>
      <c r="I211" s="28"/>
      <c r="J211" s="28"/>
      <c r="K211" s="28"/>
      <c r="L211" s="28"/>
      <c r="M211" s="28"/>
      <c r="N211" s="28"/>
      <c r="O211" s="28"/>
      <c r="P211" s="28"/>
      <c r="Q211" s="28"/>
      <c r="R211" s="28"/>
      <c r="S211" s="28"/>
      <c r="T211" s="28"/>
      <c r="U211" s="28"/>
      <c r="V211" s="28"/>
      <c r="W211" s="28"/>
    </row>
    <row r="212" spans="1:23" ht="15" hidden="1">
      <c r="A212" s="122"/>
      <c r="B212" s="122"/>
      <c r="C212" s="122"/>
      <c r="D212" s="122"/>
      <c r="E212" s="122"/>
      <c r="F212" s="67"/>
      <c r="G212" s="67"/>
      <c r="H212" s="28"/>
      <c r="I212" s="28"/>
      <c r="J212" s="28"/>
      <c r="K212" s="28"/>
      <c r="L212" s="28"/>
      <c r="M212" s="28"/>
      <c r="N212" s="28"/>
      <c r="O212" s="28"/>
      <c r="P212" s="28"/>
      <c r="Q212" s="28"/>
      <c r="R212" s="28"/>
      <c r="S212" s="28"/>
      <c r="T212" s="28"/>
      <c r="U212" s="28"/>
      <c r="V212" s="28"/>
      <c r="W212" s="28"/>
    </row>
    <row r="213" spans="1:23" ht="15" hidden="1">
      <c r="A213" s="128" t="s">
        <v>52</v>
      </c>
      <c r="B213" s="129"/>
      <c r="C213" s="122"/>
      <c r="D213" s="122"/>
      <c r="E213" s="130">
        <f>SUM(F204:F211)</f>
        <v>0</v>
      </c>
      <c r="F213" s="67"/>
      <c r="G213" s="67"/>
      <c r="H213" s="28"/>
      <c r="I213" s="28"/>
      <c r="J213" s="28"/>
      <c r="K213" s="28"/>
      <c r="L213" s="28"/>
      <c r="M213" s="28"/>
      <c r="N213" s="28"/>
      <c r="O213" s="28"/>
      <c r="P213" s="28"/>
      <c r="Q213" s="28"/>
      <c r="R213" s="28"/>
      <c r="S213" s="28"/>
      <c r="T213" s="28"/>
      <c r="U213" s="28"/>
      <c r="V213" s="28"/>
      <c r="W213" s="28"/>
    </row>
    <row r="214" spans="1:23" hidden="1">
      <c r="A214" s="67"/>
      <c r="B214" s="67"/>
      <c r="C214" s="67"/>
      <c r="D214" s="67"/>
      <c r="E214" s="67"/>
      <c r="F214" s="67"/>
      <c r="G214" s="67"/>
      <c r="H214" s="28"/>
      <c r="I214" s="28"/>
      <c r="J214" s="28"/>
      <c r="K214" s="28"/>
      <c r="L214" s="28"/>
      <c r="M214" s="28"/>
      <c r="N214" s="28"/>
      <c r="O214" s="28"/>
      <c r="P214" s="28"/>
      <c r="Q214" s="28"/>
      <c r="R214" s="28"/>
      <c r="S214" s="28"/>
      <c r="T214" s="28"/>
      <c r="U214" s="28"/>
      <c r="V214" s="28"/>
      <c r="W214" s="28"/>
    </row>
    <row r="215" spans="1:23" hidden="1">
      <c r="A215" s="67"/>
      <c r="B215" s="67"/>
      <c r="C215" s="67"/>
      <c r="D215" s="67"/>
      <c r="E215" s="67"/>
      <c r="F215" s="67"/>
      <c r="G215" s="67"/>
      <c r="H215" s="28"/>
      <c r="I215" s="28"/>
      <c r="J215" s="28"/>
      <c r="K215" s="28"/>
      <c r="L215" s="28"/>
      <c r="M215" s="28"/>
      <c r="N215" s="28"/>
      <c r="O215" s="28"/>
      <c r="P215" s="28"/>
      <c r="Q215" s="28"/>
      <c r="R215" s="28"/>
      <c r="S215" s="28"/>
      <c r="T215" s="28"/>
      <c r="U215" s="28"/>
      <c r="V215" s="28"/>
      <c r="W215" s="28"/>
    </row>
    <row r="216" spans="1:23" ht="15" hidden="1">
      <c r="A216" s="119" t="s">
        <v>2</v>
      </c>
      <c r="B216" s="119"/>
      <c r="C216" s="120">
        <f>D53</f>
        <v>0</v>
      </c>
      <c r="D216" s="121"/>
      <c r="E216" s="122"/>
      <c r="F216" s="67"/>
      <c r="G216" s="67"/>
      <c r="H216" s="28"/>
      <c r="I216" s="28"/>
      <c r="J216" s="28"/>
      <c r="K216" s="28"/>
      <c r="L216" s="28"/>
      <c r="M216" s="28"/>
      <c r="N216" s="28"/>
      <c r="O216" s="28"/>
      <c r="P216" s="28"/>
      <c r="Q216" s="28"/>
      <c r="R216" s="28"/>
      <c r="S216" s="28"/>
      <c r="T216" s="28"/>
      <c r="U216" s="28"/>
      <c r="V216" s="28"/>
      <c r="W216" s="28"/>
    </row>
    <row r="217" spans="1:23" ht="15" hidden="1">
      <c r="A217" s="123">
        <v>0</v>
      </c>
      <c r="B217" s="124"/>
      <c r="C217" s="123">
        <v>7500</v>
      </c>
      <c r="D217" s="125">
        <v>1.7100000000000001E-2</v>
      </c>
      <c r="E217" s="126"/>
      <c r="F217" s="123">
        <f>IF(C216&lt;C217,C216*D217,C217*D217)</f>
        <v>0</v>
      </c>
      <c r="G217" s="67"/>
      <c r="H217" s="28"/>
      <c r="I217" s="28"/>
      <c r="J217" s="28"/>
      <c r="K217" s="28"/>
      <c r="L217" s="28"/>
      <c r="M217" s="28"/>
      <c r="N217" s="28"/>
      <c r="O217" s="28"/>
      <c r="P217" s="28"/>
      <c r="Q217" s="28"/>
      <c r="R217" s="28"/>
      <c r="S217" s="28"/>
      <c r="T217" s="28"/>
      <c r="U217" s="28"/>
      <c r="V217" s="28"/>
      <c r="W217" s="28"/>
    </row>
    <row r="218" spans="1:23" ht="15" hidden="1">
      <c r="A218" s="123">
        <v>7500</v>
      </c>
      <c r="B218" s="124"/>
      <c r="C218" s="123">
        <v>17500</v>
      </c>
      <c r="D218" s="125">
        <v>1.3679999999999999E-2</v>
      </c>
      <c r="E218" s="126"/>
      <c r="F218" s="124" t="str">
        <f>IF(C216&lt;=A218," ",IF(C216&lt;C218,(C216-C217)*D218,(C218-A218)*D218))</f>
        <v xml:space="preserve"> </v>
      </c>
      <c r="G218" s="67"/>
      <c r="H218" s="28"/>
      <c r="I218" s="28"/>
      <c r="J218" s="28"/>
      <c r="K218" s="28"/>
      <c r="L218" s="28"/>
      <c r="M218" s="28"/>
      <c r="N218" s="28"/>
      <c r="O218" s="28"/>
      <c r="P218" s="28"/>
      <c r="Q218" s="28"/>
      <c r="R218" s="28"/>
      <c r="S218" s="28"/>
      <c r="T218" s="28"/>
      <c r="U218" s="28"/>
      <c r="V218" s="28"/>
      <c r="W218" s="28"/>
    </row>
    <row r="219" spans="1:23" ht="15" hidden="1">
      <c r="A219" s="123">
        <v>17500</v>
      </c>
      <c r="B219" s="124"/>
      <c r="C219" s="123">
        <v>30000</v>
      </c>
      <c r="D219" s="125">
        <v>9.1199999999999996E-3</v>
      </c>
      <c r="E219" s="126"/>
      <c r="F219" s="124" t="str">
        <f>IF(C216&lt;=A219," ",IF(C216&lt;C219,(C216-C218)*D219,(C219-A219)*D219))</f>
        <v xml:space="preserve"> </v>
      </c>
      <c r="G219" s="67"/>
      <c r="H219" s="28"/>
      <c r="I219" s="28"/>
      <c r="J219" s="28"/>
      <c r="K219" s="28"/>
      <c r="L219" s="28"/>
      <c r="M219" s="28"/>
      <c r="N219" s="28"/>
      <c r="O219" s="28"/>
      <c r="P219" s="28"/>
      <c r="Q219" s="28"/>
      <c r="R219" s="28"/>
      <c r="S219" s="28"/>
      <c r="T219" s="28"/>
      <c r="U219" s="28"/>
      <c r="V219" s="28"/>
      <c r="W219" s="28"/>
    </row>
    <row r="220" spans="1:23" ht="15" hidden="1">
      <c r="A220" s="123">
        <v>30000</v>
      </c>
      <c r="B220" s="124"/>
      <c r="C220" s="123">
        <v>45495</v>
      </c>
      <c r="D220" s="125">
        <v>6.8399999999999997E-3</v>
      </c>
      <c r="E220" s="126"/>
      <c r="F220" s="124" t="str">
        <f>IF(C216&lt;=A220," ",IF(C216&lt;C220,(C216-C219)*D220,(C220-A220)*D220))</f>
        <v xml:space="preserve"> </v>
      </c>
      <c r="G220" s="67"/>
      <c r="H220" s="28"/>
      <c r="I220" s="28"/>
      <c r="J220" s="28"/>
      <c r="K220" s="28"/>
      <c r="L220" s="28"/>
      <c r="M220" s="28"/>
      <c r="N220" s="28"/>
      <c r="O220" s="28"/>
      <c r="P220" s="28"/>
      <c r="Q220" s="28"/>
      <c r="R220" s="28"/>
      <c r="S220" s="28"/>
      <c r="T220" s="28"/>
      <c r="U220" s="28"/>
      <c r="V220" s="28"/>
      <c r="W220" s="28"/>
    </row>
    <row r="221" spans="1:23" ht="15" hidden="1">
      <c r="A221" s="123">
        <v>45495</v>
      </c>
      <c r="B221" s="124"/>
      <c r="C221" s="123">
        <v>64095</v>
      </c>
      <c r="D221" s="125">
        <v>4.5599999999999998E-3</v>
      </c>
      <c r="E221" s="126"/>
      <c r="F221" s="124" t="str">
        <f>IF(C216&lt;=A221," ",IF(C216&lt;C221,(C216-C220)*D221,(C221-A221)*D221))</f>
        <v xml:space="preserve"> </v>
      </c>
      <c r="G221" s="67"/>
      <c r="H221" s="28"/>
      <c r="I221" s="28"/>
      <c r="J221" s="28"/>
      <c r="K221" s="28"/>
      <c r="L221" s="28"/>
      <c r="M221" s="28"/>
      <c r="N221" s="28"/>
      <c r="O221" s="28"/>
      <c r="P221" s="28"/>
      <c r="Q221" s="28"/>
      <c r="R221" s="28"/>
      <c r="S221" s="28"/>
      <c r="T221" s="28"/>
      <c r="U221" s="28"/>
      <c r="V221" s="28"/>
      <c r="W221" s="28"/>
    </row>
    <row r="222" spans="1:23" ht="15" hidden="1">
      <c r="A222" s="123">
        <v>64095</v>
      </c>
      <c r="B222" s="124"/>
      <c r="C222" s="123">
        <v>250095</v>
      </c>
      <c r="D222" s="125">
        <v>2.2799999999999999E-3</v>
      </c>
      <c r="E222" s="126"/>
      <c r="F222" s="124" t="str">
        <f>IF(C216&lt;=A222," ",IF(C216&lt;C222,(C216-C221)*D222,(C222-A222)*D222))</f>
        <v xml:space="preserve"> </v>
      </c>
      <c r="G222" s="67"/>
      <c r="H222" s="28"/>
      <c r="I222" s="28"/>
      <c r="J222" s="28"/>
      <c r="K222" s="28"/>
      <c r="L222" s="28"/>
      <c r="M222" s="28"/>
      <c r="N222" s="28"/>
      <c r="O222" s="28"/>
      <c r="P222" s="28"/>
      <c r="Q222" s="28"/>
      <c r="R222" s="28"/>
      <c r="S222" s="28"/>
      <c r="T222" s="28"/>
      <c r="U222" s="28"/>
      <c r="V222" s="28"/>
      <c r="W222" s="28"/>
    </row>
    <row r="223" spans="1:23" ht="15" hidden="1">
      <c r="A223" s="123">
        <v>250095</v>
      </c>
      <c r="B223" s="124"/>
      <c r="C223" s="123">
        <f>$D$9</f>
        <v>0</v>
      </c>
      <c r="D223" s="127">
        <v>4.5600000000000003E-4</v>
      </c>
      <c r="E223" s="126"/>
      <c r="F223" s="124" t="str">
        <f>IF(C216&lt;=A223," ",IF(C216&lt;C223,(C216-C222)*D223,(C223-A223)*D223))</f>
        <v xml:space="preserve"> </v>
      </c>
      <c r="G223" s="67"/>
      <c r="H223" s="28"/>
      <c r="I223" s="28"/>
      <c r="J223" s="28"/>
      <c r="K223" s="28"/>
      <c r="L223" s="28"/>
      <c r="M223" s="28"/>
      <c r="N223" s="28"/>
      <c r="O223" s="28"/>
      <c r="P223" s="28"/>
      <c r="Q223" s="28"/>
      <c r="R223" s="28"/>
      <c r="S223" s="28"/>
      <c r="T223" s="28"/>
      <c r="U223" s="28"/>
      <c r="V223" s="28"/>
      <c r="W223" s="28"/>
    </row>
    <row r="224" spans="1:23" ht="15" hidden="1">
      <c r="A224" s="120">
        <v>10075000</v>
      </c>
      <c r="B224" s="120"/>
      <c r="C224" s="120">
        <f>C216</f>
        <v>0</v>
      </c>
      <c r="D224" s="127">
        <v>4.5600000000000003E-4</v>
      </c>
      <c r="E224" s="120" t="str">
        <f>IF(C216&lt;=A224," E90",IF(C216&lt;C224,(C216-C223)*D224,(C224-A224)*D224))</f>
        <v xml:space="preserve"> E90</v>
      </c>
      <c r="F224" s="67"/>
      <c r="G224" s="67"/>
      <c r="H224" s="28"/>
      <c r="I224" s="28"/>
      <c r="J224" s="28"/>
      <c r="K224" s="28"/>
      <c r="L224" s="28"/>
      <c r="M224" s="28"/>
      <c r="N224" s="28"/>
      <c r="O224" s="28"/>
      <c r="P224" s="28"/>
      <c r="Q224" s="28"/>
      <c r="R224" s="28"/>
      <c r="S224" s="28"/>
      <c r="T224" s="28"/>
      <c r="U224" s="28"/>
      <c r="V224" s="28"/>
      <c r="W224" s="28"/>
    </row>
    <row r="225" spans="1:23" ht="15" hidden="1">
      <c r="A225" s="122"/>
      <c r="B225" s="122"/>
      <c r="C225" s="122"/>
      <c r="D225" s="122"/>
      <c r="E225" s="122"/>
      <c r="F225" s="67"/>
      <c r="G225" s="67"/>
      <c r="H225" s="28"/>
      <c r="I225" s="28"/>
      <c r="J225" s="28"/>
      <c r="K225" s="28"/>
      <c r="L225" s="28"/>
      <c r="M225" s="28"/>
      <c r="N225" s="28"/>
      <c r="O225" s="28"/>
      <c r="P225" s="28"/>
      <c r="Q225" s="28"/>
      <c r="R225" s="28"/>
      <c r="S225" s="28"/>
      <c r="T225" s="28"/>
      <c r="U225" s="28"/>
      <c r="V225" s="28"/>
      <c r="W225" s="28"/>
    </row>
    <row r="226" spans="1:23" ht="15" hidden="1">
      <c r="A226" s="128" t="s">
        <v>52</v>
      </c>
      <c r="B226" s="129"/>
      <c r="C226" s="122"/>
      <c r="D226" s="122"/>
      <c r="E226" s="130">
        <f>SUM(F217:F224)</f>
        <v>0</v>
      </c>
      <c r="F226" s="67"/>
      <c r="G226" s="67"/>
      <c r="H226" s="28"/>
      <c r="I226" s="28"/>
      <c r="J226" s="28"/>
      <c r="K226" s="28"/>
      <c r="L226" s="28"/>
      <c r="M226" s="28"/>
      <c r="N226" s="28"/>
      <c r="O226" s="28"/>
      <c r="P226" s="28"/>
      <c r="Q226" s="28"/>
      <c r="R226" s="28"/>
      <c r="S226" s="28"/>
      <c r="T226" s="28"/>
      <c r="U226" s="28"/>
      <c r="V226" s="28"/>
      <c r="W226" s="28"/>
    </row>
    <row r="227" spans="1:23" hidden="1">
      <c r="B227" s="28"/>
      <c r="C227" s="28"/>
      <c r="D227" s="28"/>
      <c r="E227" s="28"/>
      <c r="F227" s="28"/>
      <c r="G227" s="28"/>
      <c r="H227" s="28"/>
      <c r="I227" s="28"/>
      <c r="J227" s="28"/>
      <c r="K227" s="28"/>
      <c r="L227" s="28"/>
      <c r="M227" s="28"/>
      <c r="N227" s="28"/>
      <c r="O227" s="28"/>
      <c r="P227" s="28"/>
      <c r="Q227" s="28"/>
      <c r="R227" s="28"/>
      <c r="S227" s="28"/>
      <c r="T227" s="28"/>
      <c r="U227" s="28"/>
      <c r="V227" s="28"/>
      <c r="W227" s="28"/>
    </row>
    <row r="228" spans="1:23" hidden="1">
      <c r="B228" s="28"/>
      <c r="C228" s="28"/>
      <c r="D228" s="28"/>
      <c r="E228" s="28"/>
      <c r="F228" s="28"/>
      <c r="G228" s="28"/>
      <c r="H228" s="28"/>
      <c r="I228" s="28"/>
      <c r="J228" s="28"/>
      <c r="K228" s="28"/>
      <c r="L228" s="28"/>
      <c r="M228" s="28"/>
      <c r="N228" s="28"/>
      <c r="O228" s="28"/>
      <c r="P228" s="28"/>
      <c r="Q228" s="28"/>
      <c r="R228" s="28"/>
      <c r="S228" s="28"/>
      <c r="T228" s="28"/>
      <c r="U228" s="28"/>
      <c r="V228" s="28"/>
      <c r="W228" s="28"/>
    </row>
    <row r="229" spans="1:23" hidden="1">
      <c r="B229" s="28"/>
      <c r="C229" s="28"/>
      <c r="D229" s="28"/>
      <c r="E229" s="28"/>
      <c r="F229" s="28"/>
      <c r="G229" s="28"/>
      <c r="H229" s="28"/>
      <c r="I229" s="28"/>
      <c r="J229" s="28"/>
      <c r="K229" s="28"/>
      <c r="L229" s="28"/>
      <c r="M229" s="28"/>
      <c r="N229" s="28"/>
      <c r="O229" s="28"/>
      <c r="P229" s="28"/>
      <c r="Q229" s="28"/>
      <c r="R229" s="28"/>
      <c r="S229" s="28"/>
      <c r="T229" s="28"/>
      <c r="U229" s="28"/>
      <c r="V229" s="28"/>
      <c r="W229" s="28"/>
    </row>
    <row r="230" spans="1:23" hidden="1">
      <c r="B230" s="28"/>
      <c r="C230" s="28"/>
      <c r="D230" s="28"/>
      <c r="E230" s="28"/>
      <c r="F230" s="28"/>
      <c r="G230" s="28"/>
      <c r="H230" s="28"/>
      <c r="I230" s="28"/>
      <c r="J230" s="28"/>
      <c r="K230" s="28"/>
      <c r="L230" s="28"/>
      <c r="M230" s="28"/>
      <c r="N230" s="28"/>
      <c r="O230" s="28"/>
      <c r="P230" s="28"/>
      <c r="Q230" s="28"/>
      <c r="R230" s="28"/>
      <c r="S230" s="28"/>
      <c r="T230" s="28"/>
      <c r="U230" s="28"/>
      <c r="V230" s="28"/>
      <c r="W230" s="28"/>
    </row>
    <row r="231" spans="1:23" hidden="1">
      <c r="B231" s="28"/>
      <c r="C231" s="28"/>
      <c r="D231" s="28"/>
      <c r="E231" s="28"/>
      <c r="F231" s="28"/>
      <c r="G231" s="28"/>
      <c r="H231" s="28"/>
      <c r="I231" s="28"/>
      <c r="J231" s="28"/>
      <c r="K231" s="28"/>
      <c r="L231" s="28"/>
      <c r="M231" s="28"/>
      <c r="N231" s="28"/>
      <c r="O231" s="28"/>
      <c r="P231" s="28"/>
      <c r="Q231" s="28"/>
      <c r="R231" s="28"/>
      <c r="S231" s="28"/>
      <c r="T231" s="28"/>
      <c r="U231" s="28"/>
      <c r="V231" s="28"/>
      <c r="W231" s="28"/>
    </row>
    <row r="232" spans="1:23" hidden="1">
      <c r="B232" s="28"/>
      <c r="C232" s="28"/>
      <c r="D232" s="28"/>
      <c r="E232" s="28"/>
      <c r="F232" s="28"/>
      <c r="G232" s="28"/>
      <c r="H232" s="28"/>
      <c r="I232" s="28"/>
      <c r="J232" s="28"/>
      <c r="K232" s="28"/>
      <c r="L232" s="28"/>
      <c r="M232" s="28"/>
      <c r="N232" s="28"/>
      <c r="O232" s="28"/>
      <c r="P232" s="28"/>
      <c r="Q232" s="28"/>
      <c r="R232" s="28"/>
      <c r="S232" s="28"/>
      <c r="T232" s="28"/>
      <c r="U232" s="28"/>
      <c r="V232" s="28"/>
      <c r="W232" s="28"/>
    </row>
    <row r="233" spans="1:23" hidden="1">
      <c r="B233" s="28"/>
      <c r="C233" s="28"/>
      <c r="D233" s="28"/>
      <c r="E233" s="28"/>
      <c r="F233" s="28"/>
      <c r="G233" s="28"/>
      <c r="H233" s="28"/>
      <c r="I233" s="28"/>
      <c r="J233" s="28"/>
      <c r="K233" s="28"/>
      <c r="L233" s="28"/>
      <c r="M233" s="28"/>
      <c r="N233" s="28"/>
      <c r="O233" s="28"/>
      <c r="P233" s="28"/>
      <c r="Q233" s="28"/>
      <c r="R233" s="28"/>
      <c r="S233" s="28"/>
      <c r="T233" s="28"/>
      <c r="U233" s="28"/>
      <c r="V233" s="28"/>
      <c r="W233" s="28"/>
    </row>
    <row r="234" spans="1:23" hidden="1">
      <c r="B234" s="28"/>
      <c r="C234" s="28"/>
      <c r="D234" s="28"/>
      <c r="E234" s="28"/>
      <c r="F234" s="28"/>
      <c r="G234" s="28"/>
      <c r="H234" s="28"/>
      <c r="I234" s="28"/>
      <c r="J234" s="28"/>
      <c r="K234" s="28"/>
      <c r="L234" s="28"/>
      <c r="M234" s="28"/>
      <c r="N234" s="28"/>
      <c r="O234" s="28"/>
      <c r="P234" s="28"/>
      <c r="Q234" s="28"/>
      <c r="R234" s="28"/>
      <c r="S234" s="28"/>
      <c r="T234" s="28"/>
      <c r="U234" s="28"/>
      <c r="V234" s="28"/>
      <c r="W234" s="28"/>
    </row>
    <row r="235" spans="1:23" hidden="1">
      <c r="B235" s="28"/>
      <c r="C235" s="28"/>
      <c r="D235" s="28"/>
      <c r="E235" s="28"/>
      <c r="F235" s="28"/>
      <c r="G235" s="28"/>
      <c r="H235" s="28"/>
      <c r="I235" s="28"/>
      <c r="J235" s="28"/>
      <c r="K235" s="28"/>
      <c r="L235" s="28"/>
      <c r="M235" s="28"/>
      <c r="N235" s="28"/>
      <c r="O235" s="28"/>
      <c r="P235" s="28"/>
      <c r="Q235" s="28"/>
      <c r="R235" s="28"/>
      <c r="S235" s="28"/>
      <c r="T235" s="28"/>
      <c r="U235" s="28"/>
      <c r="V235" s="28"/>
      <c r="W235" s="28"/>
    </row>
    <row r="236" spans="1:23" hidden="1">
      <c r="A236" s="155"/>
      <c r="B236" s="156"/>
      <c r="C236" s="156">
        <f>IF(B89=1,385,0)</f>
        <v>385</v>
      </c>
      <c r="D236" s="156">
        <f>IF(B89=2,535,0)</f>
        <v>0</v>
      </c>
      <c r="E236" s="156">
        <f>IF(B89&gt;2,(535+(B89-2)*200),0)</f>
        <v>0</v>
      </c>
      <c r="F236" s="28"/>
      <c r="G236" s="28"/>
      <c r="H236" s="28"/>
      <c r="I236" s="28"/>
      <c r="J236" s="28"/>
      <c r="K236" s="28"/>
      <c r="L236" s="28"/>
      <c r="M236" s="28"/>
      <c r="N236" s="28"/>
      <c r="O236" s="28"/>
      <c r="P236" s="28"/>
      <c r="Q236" s="28"/>
      <c r="R236" s="28"/>
      <c r="S236" s="28"/>
      <c r="T236" s="28"/>
      <c r="U236" s="28"/>
      <c r="V236" s="28"/>
      <c r="W236" s="28"/>
    </row>
    <row r="237" spans="1:23" hidden="1">
      <c r="A237" s="155"/>
      <c r="B237" s="156"/>
      <c r="C237" s="156"/>
      <c r="D237" s="156"/>
      <c r="E237" s="156"/>
      <c r="F237" s="28"/>
      <c r="G237" s="28"/>
      <c r="H237" s="28"/>
      <c r="I237" s="28"/>
      <c r="J237" s="28"/>
      <c r="K237" s="28"/>
      <c r="L237" s="28"/>
      <c r="M237" s="28"/>
      <c r="N237" s="28"/>
      <c r="O237" s="28"/>
      <c r="P237" s="28"/>
      <c r="Q237" s="28"/>
      <c r="R237" s="28"/>
      <c r="S237" s="28"/>
      <c r="T237" s="28"/>
      <c r="U237" s="28"/>
      <c r="V237" s="28"/>
      <c r="W237" s="28"/>
    </row>
    <row r="238" spans="1:23" hidden="1">
      <c r="A238" s="155"/>
      <c r="B238" s="156"/>
      <c r="C238" s="156">
        <f>SUM(C236:E236)</f>
        <v>385</v>
      </c>
      <c r="D238" s="156"/>
      <c r="E238" s="156"/>
      <c r="F238" s="28"/>
      <c r="G238" s="28"/>
      <c r="H238" s="28"/>
      <c r="I238" s="28"/>
      <c r="J238" s="28"/>
      <c r="K238" s="28"/>
      <c r="L238" s="28"/>
      <c r="M238" s="28"/>
      <c r="N238" s="28"/>
      <c r="O238" s="28"/>
      <c r="P238" s="28"/>
      <c r="Q238" s="28"/>
      <c r="R238" s="28"/>
      <c r="S238" s="28"/>
      <c r="T238" s="28"/>
      <c r="U238" s="28"/>
      <c r="V238" s="28"/>
      <c r="W238" s="28"/>
    </row>
    <row r="239" spans="1:23" hidden="1">
      <c r="A239" s="155"/>
      <c r="B239" s="156"/>
      <c r="C239" s="156"/>
      <c r="D239" s="156"/>
      <c r="E239" s="156"/>
      <c r="F239" s="28"/>
      <c r="G239" s="28"/>
      <c r="H239" s="28"/>
      <c r="I239" s="28"/>
      <c r="J239" s="28"/>
      <c r="K239" s="28"/>
      <c r="L239" s="28"/>
      <c r="M239" s="28"/>
      <c r="N239" s="28"/>
      <c r="O239" s="28"/>
      <c r="P239" s="28"/>
      <c r="Q239" s="28"/>
      <c r="R239" s="28"/>
      <c r="S239" s="28"/>
      <c r="T239" s="28"/>
      <c r="U239" s="28"/>
      <c r="V239" s="28"/>
      <c r="W239" s="28"/>
    </row>
    <row r="240" spans="1:23" hidden="1">
      <c r="A240" s="155"/>
      <c r="B240" s="156"/>
      <c r="C240" s="156"/>
      <c r="D240" s="156"/>
      <c r="E240" s="156"/>
      <c r="F240" s="28"/>
      <c r="G240" s="28"/>
      <c r="H240" s="28"/>
      <c r="I240" s="28"/>
      <c r="J240" s="28"/>
      <c r="K240" s="28"/>
      <c r="L240" s="28"/>
      <c r="M240" s="28"/>
      <c r="N240" s="28"/>
      <c r="O240" s="28"/>
      <c r="P240" s="28"/>
      <c r="Q240" s="28"/>
      <c r="R240" s="28"/>
      <c r="S240" s="28"/>
      <c r="T240" s="28"/>
      <c r="U240" s="28"/>
      <c r="V240" s="28"/>
      <c r="W240" s="28"/>
    </row>
    <row r="241" spans="1:23" hidden="1">
      <c r="A241" s="155"/>
      <c r="B241" s="156"/>
      <c r="C241" s="156"/>
      <c r="D241" s="156"/>
      <c r="E241" s="156"/>
      <c r="F241" s="28"/>
      <c r="G241" s="28"/>
      <c r="H241" s="28"/>
      <c r="I241" s="28"/>
      <c r="J241" s="28"/>
      <c r="K241" s="28"/>
      <c r="L241" s="28"/>
      <c r="M241" s="28"/>
      <c r="N241" s="28"/>
      <c r="O241" s="28"/>
      <c r="P241" s="28"/>
      <c r="Q241" s="28"/>
      <c r="R241" s="28"/>
      <c r="S241" s="28"/>
      <c r="T241" s="28"/>
      <c r="U241" s="28"/>
      <c r="V241" s="28"/>
      <c r="W241" s="28"/>
    </row>
    <row r="242" spans="1:23" ht="15" hidden="1">
      <c r="A242" s="157" t="s">
        <v>2</v>
      </c>
      <c r="B242" s="157"/>
      <c r="C242" s="158">
        <f>C87</f>
        <v>0</v>
      </c>
      <c r="D242" s="159"/>
      <c r="E242" s="160"/>
      <c r="F242" s="28"/>
      <c r="G242" s="28"/>
      <c r="H242" s="28"/>
      <c r="I242" s="28"/>
      <c r="J242" s="28"/>
      <c r="K242" s="28"/>
      <c r="L242" s="28"/>
      <c r="M242" s="28"/>
      <c r="N242" s="28"/>
      <c r="O242" s="28"/>
      <c r="P242" s="28"/>
      <c r="Q242" s="28"/>
      <c r="R242" s="28"/>
      <c r="S242" s="28"/>
      <c r="T242" s="28"/>
      <c r="U242" s="28"/>
      <c r="V242" s="28"/>
      <c r="W242" s="28"/>
    </row>
    <row r="243" spans="1:23" ht="14.25" hidden="1">
      <c r="A243" s="161" t="s">
        <v>50</v>
      </c>
      <c r="B243" s="161"/>
      <c r="C243" s="161" t="s">
        <v>50</v>
      </c>
      <c r="D243" s="162" t="s">
        <v>120</v>
      </c>
      <c r="E243" s="161" t="s">
        <v>121</v>
      </c>
      <c r="F243" s="28"/>
      <c r="G243" s="28"/>
      <c r="H243" s="28"/>
      <c r="I243" s="28"/>
      <c r="J243" s="28"/>
      <c r="K243" s="28"/>
      <c r="L243" s="28"/>
      <c r="M243" s="28"/>
      <c r="N243" s="28"/>
      <c r="O243" s="28"/>
      <c r="P243" s="28"/>
      <c r="Q243" s="28"/>
      <c r="R243" s="28"/>
      <c r="S243" s="28"/>
      <c r="T243" s="28"/>
      <c r="U243" s="28"/>
      <c r="V243" s="28"/>
      <c r="W243" s="28"/>
    </row>
    <row r="244" spans="1:23" ht="15" hidden="1">
      <c r="A244" s="158">
        <v>0</v>
      </c>
      <c r="B244" s="158"/>
      <c r="C244" s="158">
        <v>7500</v>
      </c>
      <c r="D244" s="163">
        <v>1.4250000000000001E-2</v>
      </c>
      <c r="E244" s="158">
        <f>IF(C87&lt;C244,C87*D244,C244*D244)</f>
        <v>0</v>
      </c>
      <c r="F244" s="28"/>
      <c r="G244" s="28"/>
      <c r="H244" s="28"/>
      <c r="I244" s="28"/>
      <c r="J244" s="28"/>
      <c r="K244" s="28"/>
      <c r="L244" s="28"/>
      <c r="M244" s="28"/>
      <c r="N244" s="28"/>
      <c r="O244" s="28"/>
      <c r="P244" s="28"/>
      <c r="Q244" s="28"/>
      <c r="R244" s="28"/>
      <c r="S244" s="28"/>
      <c r="T244" s="28"/>
      <c r="U244" s="28"/>
      <c r="V244" s="28"/>
      <c r="W244" s="28"/>
    </row>
    <row r="245" spans="1:23" ht="15" hidden="1">
      <c r="A245" s="158">
        <v>7500</v>
      </c>
      <c r="B245" s="158"/>
      <c r="C245" s="158">
        <v>17500</v>
      </c>
      <c r="D245" s="163">
        <v>1.14E-2</v>
      </c>
      <c r="E245" s="158" t="str">
        <f>IF(C87&lt;=A245," ",IF(C87&lt;C245,(C87-C244)*D245,(C245-A245)*D245))</f>
        <v xml:space="preserve"> </v>
      </c>
      <c r="F245" s="28"/>
      <c r="G245" s="28"/>
      <c r="H245" s="28"/>
      <c r="I245" s="28"/>
      <c r="J245" s="28"/>
      <c r="K245" s="28"/>
      <c r="L245" s="28"/>
      <c r="M245" s="28"/>
      <c r="N245" s="28"/>
      <c r="O245" s="28"/>
      <c r="P245" s="28"/>
      <c r="Q245" s="28"/>
      <c r="R245" s="28"/>
      <c r="S245" s="28"/>
      <c r="T245" s="28"/>
      <c r="U245" s="28"/>
      <c r="V245" s="28"/>
      <c r="W245" s="28"/>
    </row>
    <row r="246" spans="1:23" ht="15" hidden="1">
      <c r="A246" s="158">
        <v>17500</v>
      </c>
      <c r="B246" s="158"/>
      <c r="C246" s="158">
        <v>30000</v>
      </c>
      <c r="D246" s="163">
        <v>6.8399999999999997E-3</v>
      </c>
      <c r="E246" s="158" t="str">
        <f>IF(C87&lt;=A246," ",IF(C87&lt;C246,(C87-C245)*D246,(C246-A246)*D246))</f>
        <v xml:space="preserve"> </v>
      </c>
      <c r="F246" s="28"/>
      <c r="G246" s="28"/>
      <c r="H246" s="28"/>
      <c r="I246" s="28"/>
      <c r="J246" s="28"/>
      <c r="K246" s="28"/>
      <c r="L246" s="28"/>
      <c r="M246" s="28"/>
      <c r="N246" s="28"/>
      <c r="O246" s="28"/>
      <c r="P246" s="28"/>
      <c r="Q246" s="28"/>
      <c r="R246" s="28"/>
      <c r="S246" s="28"/>
      <c r="T246" s="28"/>
      <c r="U246" s="28"/>
      <c r="V246" s="28"/>
      <c r="W246" s="28"/>
    </row>
    <row r="247" spans="1:23" ht="15" hidden="1">
      <c r="A247" s="158">
        <v>30000</v>
      </c>
      <c r="B247" s="158"/>
      <c r="C247" s="158">
        <v>45495</v>
      </c>
      <c r="D247" s="163">
        <v>5.7000000000000002E-3</v>
      </c>
      <c r="E247" s="158" t="str">
        <f>IF(C87&lt;=A247," ",IF(C87&lt;C247,(C87-C246)*D247,(C247-A247)*D247))</f>
        <v xml:space="preserve"> </v>
      </c>
      <c r="F247" s="28"/>
      <c r="G247" s="28"/>
      <c r="H247" s="28"/>
      <c r="I247" s="28"/>
      <c r="J247" s="28"/>
      <c r="K247" s="28"/>
      <c r="L247" s="28"/>
      <c r="M247" s="28"/>
      <c r="N247" s="28"/>
      <c r="O247" s="28"/>
      <c r="P247" s="28"/>
      <c r="Q247" s="28"/>
      <c r="R247" s="28"/>
      <c r="S247" s="28"/>
      <c r="T247" s="28"/>
      <c r="U247" s="28"/>
      <c r="V247" s="28"/>
      <c r="W247" s="28"/>
    </row>
    <row r="248" spans="1:23" ht="15" hidden="1">
      <c r="A248" s="158">
        <v>45495</v>
      </c>
      <c r="B248" s="158"/>
      <c r="C248" s="158">
        <v>64095</v>
      </c>
      <c r="D248" s="163">
        <v>4.5599999999999998E-3</v>
      </c>
      <c r="E248" s="158" t="str">
        <f>IF(C87&lt;=A248," ",IF(C87&lt;C248,(C87-C247)*D248,(C248-A248)*D248))</f>
        <v xml:space="preserve"> </v>
      </c>
      <c r="F248" s="28"/>
      <c r="G248" s="28"/>
      <c r="H248" s="28"/>
      <c r="I248" s="28"/>
      <c r="J248" s="28"/>
      <c r="K248" s="28"/>
      <c r="L248" s="28"/>
      <c r="M248" s="28"/>
      <c r="N248" s="28"/>
      <c r="O248" s="28"/>
      <c r="P248" s="28"/>
      <c r="Q248" s="28"/>
      <c r="R248" s="28"/>
      <c r="S248" s="28"/>
      <c r="T248" s="28"/>
      <c r="U248" s="28"/>
      <c r="V248" s="28"/>
      <c r="W248" s="28"/>
    </row>
    <row r="249" spans="1:23" ht="15" hidden="1">
      <c r="A249" s="158">
        <v>64095</v>
      </c>
      <c r="B249" s="158"/>
      <c r="C249" s="158">
        <v>250095</v>
      </c>
      <c r="D249" s="163">
        <v>2.2799999999999999E-3</v>
      </c>
      <c r="E249" s="158" t="str">
        <f>IF(C87&lt;=A249," ",IF(C87&lt;C249,(C87-C248)*D249,(C249-A249)*D249))</f>
        <v xml:space="preserve"> </v>
      </c>
      <c r="F249" s="28"/>
      <c r="G249" s="28"/>
      <c r="H249" s="28"/>
      <c r="I249" s="28"/>
      <c r="J249" s="28"/>
      <c r="K249" s="28"/>
      <c r="L249" s="28"/>
      <c r="M249" s="28"/>
      <c r="N249" s="28"/>
      <c r="O249" s="28"/>
      <c r="P249" s="28"/>
      <c r="Q249" s="28"/>
      <c r="R249" s="28"/>
      <c r="S249" s="28"/>
      <c r="T249" s="28"/>
      <c r="U249" s="28"/>
      <c r="V249" s="28"/>
      <c r="W249" s="28"/>
    </row>
    <row r="250" spans="1:23" ht="15" hidden="1">
      <c r="A250" s="158">
        <v>250095</v>
      </c>
      <c r="B250" s="158"/>
      <c r="C250" s="158">
        <f>C87</f>
        <v>0</v>
      </c>
      <c r="D250" s="164">
        <v>4.5600000000000003E-4</v>
      </c>
      <c r="E250" s="158" t="str">
        <f>IF(C87&lt;=A250,"E90",IF(C87&lt;C250,(C87-C249)*D250,(C250-A250)*D250))</f>
        <v>E90</v>
      </c>
      <c r="F250" s="28"/>
      <c r="G250" s="28"/>
      <c r="H250" s="28"/>
      <c r="I250" s="28"/>
      <c r="J250" s="28"/>
      <c r="K250" s="28"/>
      <c r="L250" s="28"/>
      <c r="M250" s="28"/>
      <c r="N250" s="28"/>
      <c r="O250" s="28"/>
      <c r="P250" s="28"/>
      <c r="Q250" s="28"/>
      <c r="R250" s="28"/>
      <c r="S250" s="28"/>
      <c r="T250" s="28"/>
      <c r="U250" s="28"/>
      <c r="V250" s="28"/>
      <c r="W250" s="28"/>
    </row>
    <row r="251" spans="1:23" ht="15" hidden="1">
      <c r="A251" s="160"/>
      <c r="B251" s="160"/>
      <c r="C251" s="160"/>
      <c r="D251" s="160"/>
      <c r="E251" s="160"/>
      <c r="F251" s="28"/>
      <c r="G251" s="28"/>
      <c r="H251" s="28"/>
      <c r="I251" s="28"/>
      <c r="J251" s="28"/>
      <c r="K251" s="28"/>
      <c r="L251" s="28"/>
      <c r="M251" s="28"/>
      <c r="N251" s="28"/>
      <c r="O251" s="28"/>
      <c r="P251" s="28"/>
      <c r="Q251" s="28"/>
      <c r="R251" s="28"/>
      <c r="S251" s="28"/>
      <c r="T251" s="28"/>
      <c r="U251" s="28"/>
      <c r="V251" s="28"/>
      <c r="W251" s="28"/>
    </row>
    <row r="252" spans="1:23" ht="15" hidden="1">
      <c r="A252" s="161" t="s">
        <v>52</v>
      </c>
      <c r="B252" s="165"/>
      <c r="C252" s="160"/>
      <c r="D252" s="160" t="s">
        <v>122</v>
      </c>
      <c r="E252" s="166">
        <f>SUM(E244:E251)</f>
        <v>0</v>
      </c>
      <c r="F252" s="28"/>
      <c r="G252" s="28"/>
      <c r="H252" s="28"/>
      <c r="I252" s="28"/>
      <c r="J252" s="28"/>
      <c r="K252" s="28"/>
      <c r="L252" s="28"/>
      <c r="M252" s="28"/>
      <c r="N252" s="28"/>
      <c r="O252" s="28"/>
      <c r="P252" s="28"/>
      <c r="Q252" s="28"/>
      <c r="R252" s="28"/>
      <c r="S252" s="28"/>
      <c r="T252" s="28"/>
      <c r="U252" s="28"/>
      <c r="V252" s="28"/>
      <c r="W252" s="28"/>
    </row>
    <row r="253" spans="1:23" hidden="1">
      <c r="A253" s="67"/>
      <c r="B253" s="67"/>
      <c r="C253" s="67"/>
      <c r="D253" s="67" t="s">
        <v>123</v>
      </c>
      <c r="E253" s="167">
        <f>E252/4</f>
        <v>0</v>
      </c>
      <c r="F253" s="28"/>
      <c r="G253" s="28"/>
      <c r="H253" s="28"/>
      <c r="I253" s="28"/>
      <c r="J253" s="28"/>
      <c r="K253" s="28"/>
      <c r="L253" s="28"/>
      <c r="M253" s="28"/>
      <c r="N253" s="28"/>
      <c r="O253" s="28"/>
      <c r="P253" s="28"/>
      <c r="Q253" s="28"/>
      <c r="R253" s="28"/>
      <c r="S253" s="28"/>
      <c r="T253" s="28"/>
      <c r="U253" s="28"/>
      <c r="V253" s="28"/>
      <c r="W253" s="28"/>
    </row>
    <row r="254" spans="1:23">
      <c r="B254" s="28"/>
      <c r="C254" s="28"/>
      <c r="D254" s="28"/>
      <c r="E254" s="28"/>
      <c r="F254" s="28"/>
      <c r="G254" s="28"/>
      <c r="H254" s="28"/>
      <c r="I254" s="28"/>
      <c r="J254" s="28"/>
      <c r="K254" s="28"/>
      <c r="L254" s="28"/>
      <c r="M254" s="28"/>
      <c r="N254" s="28"/>
      <c r="O254" s="28"/>
      <c r="P254" s="28"/>
      <c r="Q254" s="28"/>
      <c r="R254" s="28"/>
      <c r="S254" s="28"/>
      <c r="T254" s="28"/>
      <c r="U254" s="28"/>
      <c r="V254" s="28"/>
      <c r="W254" s="28"/>
    </row>
    <row r="255" spans="1:23">
      <c r="B255" s="28"/>
      <c r="C255" s="28"/>
      <c r="D255" s="28"/>
      <c r="E255" s="28"/>
      <c r="F255" s="28"/>
      <c r="G255" s="28"/>
      <c r="H255" s="28"/>
      <c r="I255" s="28"/>
      <c r="J255" s="28"/>
      <c r="K255" s="28"/>
      <c r="L255" s="28"/>
      <c r="M255" s="28"/>
      <c r="N255" s="28"/>
      <c r="O255" s="28"/>
      <c r="P255" s="28"/>
      <c r="Q255" s="28"/>
      <c r="R255" s="28"/>
      <c r="S255" s="28"/>
      <c r="T255" s="28"/>
      <c r="U255" s="28"/>
      <c r="V255" s="28"/>
      <c r="W255" s="28"/>
    </row>
    <row r="256" spans="1:23">
      <c r="B256" s="28"/>
      <c r="C256" s="28"/>
      <c r="D256" s="28"/>
      <c r="E256" s="28"/>
      <c r="F256" s="28"/>
      <c r="G256" s="28"/>
      <c r="H256" s="28"/>
      <c r="I256" s="28"/>
      <c r="J256" s="28"/>
      <c r="K256" s="28"/>
      <c r="L256" s="28"/>
      <c r="M256" s="28"/>
      <c r="N256" s="28"/>
      <c r="O256" s="28"/>
      <c r="P256" s="28"/>
      <c r="Q256" s="28"/>
      <c r="R256" s="28"/>
      <c r="S256" s="28"/>
      <c r="T256" s="28"/>
      <c r="U256" s="28"/>
      <c r="V256" s="28"/>
      <c r="W256" s="28"/>
    </row>
    <row r="257" spans="2:23">
      <c r="B257" s="28"/>
      <c r="C257" s="28"/>
      <c r="D257" s="28"/>
      <c r="E257" s="28"/>
      <c r="F257" s="28"/>
      <c r="G257" s="28"/>
      <c r="H257" s="28"/>
      <c r="I257" s="28"/>
      <c r="J257" s="28"/>
      <c r="K257" s="28"/>
      <c r="L257" s="28"/>
      <c r="M257" s="28"/>
      <c r="N257" s="28"/>
      <c r="O257" s="28"/>
      <c r="P257" s="28"/>
      <c r="Q257" s="28"/>
      <c r="R257" s="28"/>
      <c r="S257" s="28"/>
      <c r="T257" s="28"/>
      <c r="U257" s="28"/>
      <c r="V257" s="28"/>
      <c r="W257" s="28"/>
    </row>
    <row r="258" spans="2:23">
      <c r="B258" s="28"/>
      <c r="C258" s="28"/>
      <c r="D258" s="28"/>
      <c r="E258" s="28"/>
      <c r="F258" s="28"/>
      <c r="G258" s="28"/>
      <c r="H258" s="28"/>
      <c r="I258" s="28"/>
      <c r="J258" s="28"/>
      <c r="K258" s="28"/>
      <c r="L258" s="28"/>
      <c r="M258" s="28"/>
      <c r="N258" s="28"/>
      <c r="O258" s="28"/>
      <c r="P258" s="28"/>
      <c r="Q258" s="28"/>
      <c r="R258" s="28"/>
      <c r="S258" s="28"/>
      <c r="T258" s="28"/>
      <c r="U258" s="28"/>
      <c r="V258" s="28"/>
      <c r="W258" s="28"/>
    </row>
    <row r="259" spans="2:23">
      <c r="B259" s="28"/>
      <c r="C259" s="28"/>
      <c r="D259" s="28"/>
      <c r="E259" s="28"/>
      <c r="F259" s="28"/>
      <c r="G259" s="28"/>
      <c r="H259" s="28"/>
      <c r="I259" s="28"/>
      <c r="J259" s="28"/>
      <c r="K259" s="28"/>
      <c r="L259" s="28"/>
      <c r="M259" s="28"/>
      <c r="N259" s="28"/>
      <c r="O259" s="28"/>
      <c r="P259" s="28"/>
      <c r="Q259" s="28"/>
      <c r="R259" s="28"/>
      <c r="S259" s="28"/>
      <c r="T259" s="28"/>
      <c r="U259" s="28"/>
      <c r="V259" s="28"/>
      <c r="W259" s="28"/>
    </row>
    <row r="260" spans="2:23">
      <c r="B260" s="28"/>
      <c r="C260" s="28"/>
      <c r="D260" s="28"/>
      <c r="E260" s="28"/>
      <c r="F260" s="28"/>
      <c r="G260" s="28"/>
      <c r="H260" s="28"/>
      <c r="I260" s="28"/>
      <c r="J260" s="28"/>
      <c r="K260" s="28"/>
      <c r="L260" s="28"/>
      <c r="M260" s="28"/>
      <c r="N260" s="28"/>
      <c r="O260" s="28"/>
      <c r="P260" s="28"/>
      <c r="Q260" s="28"/>
      <c r="R260" s="28"/>
      <c r="S260" s="28"/>
      <c r="T260" s="28"/>
      <c r="U260" s="28"/>
      <c r="V260" s="28"/>
      <c r="W260" s="28"/>
    </row>
    <row r="261" spans="2:23">
      <c r="B261" s="28"/>
      <c r="C261" s="28"/>
      <c r="D261" s="28"/>
      <c r="E261" s="28"/>
      <c r="F261" s="28"/>
      <c r="G261" s="28"/>
      <c r="H261" s="28"/>
      <c r="I261" s="28"/>
      <c r="J261" s="28"/>
      <c r="K261" s="28"/>
      <c r="L261" s="28"/>
      <c r="M261" s="28"/>
      <c r="N261" s="28"/>
      <c r="O261" s="28"/>
      <c r="P261" s="28"/>
      <c r="Q261" s="28"/>
      <c r="R261" s="28"/>
      <c r="S261" s="28"/>
      <c r="T261" s="28"/>
      <c r="U261" s="28"/>
      <c r="V261" s="28"/>
      <c r="W261" s="28"/>
    </row>
    <row r="262" spans="2:23">
      <c r="B262" s="28"/>
      <c r="C262" s="28"/>
      <c r="D262" s="28"/>
      <c r="E262" s="28"/>
      <c r="F262" s="28"/>
      <c r="G262" s="28"/>
      <c r="H262" s="28"/>
      <c r="I262" s="28"/>
      <c r="J262" s="28"/>
      <c r="K262" s="28"/>
      <c r="L262" s="28"/>
      <c r="M262" s="28"/>
      <c r="N262" s="28"/>
      <c r="O262" s="28"/>
      <c r="P262" s="28"/>
      <c r="Q262" s="28"/>
      <c r="R262" s="28"/>
      <c r="S262" s="28"/>
      <c r="T262" s="28"/>
      <c r="U262" s="28"/>
      <c r="V262" s="28"/>
      <c r="W262" s="28"/>
    </row>
    <row r="263" spans="2:23">
      <c r="B263" s="28"/>
      <c r="C263" s="28"/>
      <c r="D263" s="28"/>
      <c r="E263" s="28"/>
      <c r="F263" s="28"/>
      <c r="G263" s="28"/>
      <c r="H263" s="28"/>
      <c r="I263" s="28"/>
      <c r="J263" s="28"/>
      <c r="K263" s="28"/>
      <c r="L263" s="28"/>
      <c r="M263" s="28"/>
      <c r="N263" s="28"/>
      <c r="O263" s="28"/>
      <c r="P263" s="28"/>
      <c r="Q263" s="28"/>
      <c r="R263" s="28"/>
      <c r="S263" s="28"/>
      <c r="T263" s="28"/>
      <c r="U263" s="28"/>
      <c r="V263" s="28"/>
      <c r="W263" s="28"/>
    </row>
    <row r="264" spans="2:23">
      <c r="B264" s="28"/>
      <c r="C264" s="28"/>
      <c r="D264" s="28"/>
      <c r="E264" s="28"/>
      <c r="F264" s="28"/>
      <c r="G264" s="28"/>
      <c r="H264" s="28"/>
      <c r="I264" s="28"/>
      <c r="J264" s="28"/>
      <c r="K264" s="28"/>
      <c r="L264" s="28"/>
      <c r="M264" s="28"/>
      <c r="N264" s="28"/>
      <c r="O264" s="28"/>
      <c r="P264" s="28"/>
      <c r="Q264" s="28"/>
      <c r="R264" s="28"/>
      <c r="S264" s="28"/>
      <c r="T264" s="28"/>
      <c r="U264" s="28"/>
      <c r="V264" s="28"/>
      <c r="W264" s="28"/>
    </row>
    <row r="265" spans="2:23">
      <c r="B265" s="28"/>
      <c r="C265" s="28"/>
      <c r="D265" s="28"/>
      <c r="E265" s="28"/>
      <c r="F265" s="28"/>
      <c r="G265" s="28"/>
      <c r="H265" s="28"/>
      <c r="I265" s="28"/>
      <c r="J265" s="28"/>
      <c r="K265" s="28"/>
      <c r="L265" s="28"/>
      <c r="M265" s="28"/>
      <c r="N265" s="28"/>
      <c r="O265" s="28"/>
      <c r="P265" s="28"/>
      <c r="Q265" s="28"/>
      <c r="R265" s="28"/>
      <c r="S265" s="28"/>
      <c r="T265" s="28"/>
      <c r="U265" s="28"/>
      <c r="V265" s="28"/>
      <c r="W265" s="28"/>
    </row>
    <row r="266" spans="2:23">
      <c r="B266" s="28"/>
      <c r="C266" s="28"/>
      <c r="D266" s="28"/>
      <c r="E266" s="28"/>
      <c r="F266" s="28"/>
      <c r="G266" s="28"/>
      <c r="H266" s="28"/>
      <c r="I266" s="28"/>
      <c r="J266" s="28"/>
      <c r="K266" s="28"/>
      <c r="L266" s="28"/>
      <c r="M266" s="28"/>
      <c r="N266" s="28"/>
      <c r="O266" s="28"/>
      <c r="P266" s="28"/>
      <c r="Q266" s="28"/>
      <c r="R266" s="28"/>
      <c r="S266" s="28"/>
      <c r="T266" s="28"/>
      <c r="U266" s="28"/>
      <c r="V266" s="28"/>
      <c r="W266" s="28"/>
    </row>
    <row r="267" spans="2:23">
      <c r="B267" s="28"/>
      <c r="C267" s="28"/>
      <c r="D267" s="28"/>
      <c r="E267" s="28"/>
      <c r="F267" s="28"/>
      <c r="G267" s="28"/>
      <c r="H267" s="28"/>
      <c r="I267" s="28"/>
      <c r="J267" s="28"/>
      <c r="K267" s="28"/>
      <c r="L267" s="28"/>
      <c r="M267" s="28"/>
      <c r="N267" s="28"/>
      <c r="O267" s="28"/>
      <c r="P267" s="28"/>
      <c r="Q267" s="28"/>
      <c r="R267" s="28"/>
      <c r="S267" s="28"/>
      <c r="T267" s="28"/>
      <c r="U267" s="28"/>
      <c r="V267" s="28"/>
      <c r="W267" s="28"/>
    </row>
    <row r="268" spans="2:23">
      <c r="B268" s="28"/>
      <c r="C268" s="28"/>
      <c r="D268" s="28"/>
      <c r="E268" s="28"/>
      <c r="F268" s="28"/>
      <c r="G268" s="28"/>
      <c r="H268" s="28"/>
      <c r="I268" s="28"/>
      <c r="J268" s="28"/>
      <c r="K268" s="28"/>
      <c r="L268" s="28"/>
      <c r="M268" s="28"/>
      <c r="N268" s="28"/>
      <c r="O268" s="28"/>
      <c r="P268" s="28"/>
      <c r="Q268" s="28"/>
      <c r="R268" s="28"/>
      <c r="S268" s="28"/>
      <c r="T268" s="28"/>
      <c r="U268" s="28"/>
      <c r="V268" s="28"/>
      <c r="W268" s="28"/>
    </row>
    <row r="269" spans="2:23">
      <c r="B269" s="28"/>
      <c r="C269" s="28"/>
      <c r="D269" s="28"/>
      <c r="E269" s="28"/>
      <c r="F269" s="28"/>
      <c r="G269" s="28"/>
      <c r="H269" s="28"/>
      <c r="I269" s="28"/>
      <c r="J269" s="28"/>
      <c r="K269" s="28"/>
      <c r="L269" s="28"/>
      <c r="M269" s="28"/>
      <c r="N269" s="28"/>
      <c r="O269" s="28"/>
      <c r="P269" s="28"/>
      <c r="Q269" s="28"/>
      <c r="R269" s="28"/>
      <c r="S269" s="28"/>
      <c r="T269" s="28"/>
      <c r="U269" s="28"/>
      <c r="V269" s="28"/>
      <c r="W269" s="28"/>
    </row>
    <row r="270" spans="2:23">
      <c r="B270" s="28"/>
      <c r="C270" s="28"/>
      <c r="D270" s="28"/>
      <c r="E270" s="28"/>
      <c r="F270" s="28"/>
      <c r="G270" s="28"/>
      <c r="H270" s="28"/>
      <c r="I270" s="28"/>
      <c r="J270" s="28"/>
      <c r="K270" s="28"/>
      <c r="L270" s="28"/>
      <c r="M270" s="28"/>
      <c r="N270" s="28"/>
      <c r="O270" s="28"/>
      <c r="P270" s="28"/>
      <c r="Q270" s="28"/>
      <c r="R270" s="28"/>
      <c r="S270" s="28"/>
      <c r="T270" s="28"/>
      <c r="U270" s="28"/>
      <c r="V270" s="28"/>
      <c r="W270" s="28"/>
    </row>
    <row r="271" spans="2:23">
      <c r="B271" s="28"/>
      <c r="C271" s="28"/>
      <c r="D271" s="28"/>
      <c r="E271" s="28"/>
      <c r="F271" s="28"/>
      <c r="G271" s="28"/>
      <c r="H271" s="28"/>
      <c r="I271" s="28"/>
      <c r="J271" s="28"/>
      <c r="K271" s="28"/>
      <c r="L271" s="28"/>
      <c r="M271" s="28"/>
      <c r="N271" s="28"/>
      <c r="O271" s="28"/>
      <c r="P271" s="28"/>
      <c r="Q271" s="28"/>
      <c r="R271" s="28"/>
      <c r="S271" s="28"/>
      <c r="T271" s="28"/>
      <c r="U271" s="28"/>
      <c r="V271" s="28"/>
      <c r="W271" s="28"/>
    </row>
    <row r="272" spans="2:23">
      <c r="B272" s="28"/>
      <c r="C272" s="28"/>
      <c r="D272" s="28"/>
      <c r="E272" s="28"/>
      <c r="F272" s="28"/>
      <c r="G272" s="28"/>
      <c r="H272" s="28"/>
      <c r="I272" s="28"/>
      <c r="J272" s="28"/>
      <c r="K272" s="28"/>
      <c r="L272" s="28"/>
      <c r="M272" s="28"/>
      <c r="N272" s="28"/>
      <c r="O272" s="28"/>
      <c r="P272" s="28"/>
      <c r="Q272" s="28"/>
      <c r="R272" s="28"/>
      <c r="S272" s="28"/>
      <c r="T272" s="28"/>
      <c r="U272" s="28"/>
      <c r="V272" s="28"/>
      <c r="W272" s="28"/>
    </row>
    <row r="273" spans="1:23">
      <c r="B273" s="28"/>
      <c r="C273" s="28"/>
      <c r="D273" s="28"/>
      <c r="E273" s="28"/>
      <c r="F273" s="28"/>
      <c r="G273" s="28"/>
      <c r="H273" s="28"/>
      <c r="I273" s="28"/>
      <c r="J273" s="28"/>
      <c r="K273" s="28"/>
      <c r="L273" s="28"/>
      <c r="M273" s="28"/>
      <c r="N273" s="28"/>
      <c r="O273" s="28"/>
      <c r="P273" s="28"/>
      <c r="Q273" s="28"/>
      <c r="R273" s="28"/>
      <c r="S273" s="28"/>
      <c r="T273" s="28"/>
      <c r="U273" s="28"/>
      <c r="V273" s="28"/>
      <c r="W273" s="28"/>
    </row>
    <row r="274" spans="1:23">
      <c r="B274" s="28"/>
      <c r="E274" s="28"/>
      <c r="F274" s="28"/>
      <c r="G274" s="28"/>
      <c r="H274" s="28"/>
      <c r="I274" s="28"/>
      <c r="J274" s="28"/>
      <c r="K274" s="28"/>
      <c r="L274" s="28"/>
      <c r="M274" s="28"/>
      <c r="N274" s="28"/>
      <c r="O274" s="28"/>
      <c r="P274" s="28"/>
      <c r="Q274" s="28"/>
      <c r="R274" s="28"/>
      <c r="S274" s="28"/>
      <c r="T274" s="28"/>
      <c r="U274" s="28"/>
      <c r="V274" s="28"/>
      <c r="W274" s="28"/>
    </row>
    <row r="275" spans="1:23">
      <c r="B275" s="28"/>
      <c r="C275" s="28"/>
      <c r="D275" s="28"/>
      <c r="E275" s="28"/>
      <c r="F275" s="28"/>
      <c r="G275" s="28"/>
      <c r="H275" s="28"/>
      <c r="I275" s="28"/>
      <c r="J275" s="28"/>
      <c r="K275" s="28"/>
      <c r="L275" s="28"/>
      <c r="M275" s="28"/>
      <c r="N275" s="28"/>
      <c r="O275" s="28"/>
      <c r="P275" s="28"/>
      <c r="Q275" s="28"/>
      <c r="R275" s="28"/>
      <c r="S275" s="28"/>
      <c r="T275" s="28"/>
      <c r="U275" s="28"/>
      <c r="V275" s="28"/>
      <c r="W275" s="28"/>
    </row>
    <row r="276" spans="1:23">
      <c r="B276" s="28"/>
      <c r="D276" s="28"/>
      <c r="E276" s="28"/>
      <c r="F276" s="28"/>
      <c r="G276" s="28"/>
      <c r="H276" s="28"/>
      <c r="I276" s="28"/>
      <c r="J276" s="28"/>
      <c r="K276" s="28"/>
      <c r="L276" s="28"/>
      <c r="M276" s="28"/>
      <c r="N276" s="28"/>
      <c r="O276" s="28"/>
      <c r="P276" s="28"/>
      <c r="Q276" s="28"/>
      <c r="R276" s="28"/>
      <c r="S276" s="28"/>
      <c r="T276" s="28"/>
      <c r="U276" s="28"/>
      <c r="V276" s="28"/>
      <c r="W276" s="28"/>
    </row>
    <row r="277" spans="1:23" hidden="1">
      <c r="B277" s="28"/>
      <c r="C277" s="28"/>
      <c r="D277" s="28"/>
      <c r="E277" s="28"/>
      <c r="F277" s="28"/>
      <c r="G277" s="28"/>
      <c r="H277" s="28"/>
      <c r="I277" s="28"/>
      <c r="J277" s="28"/>
      <c r="K277" s="28"/>
      <c r="L277" s="28"/>
      <c r="M277" s="28"/>
      <c r="N277" s="28"/>
      <c r="O277" s="28"/>
      <c r="P277" s="28"/>
      <c r="Q277" s="28"/>
      <c r="R277" s="28"/>
      <c r="S277" s="28"/>
      <c r="T277" s="28"/>
      <c r="U277" s="28"/>
      <c r="V277" s="28"/>
      <c r="W277" s="28"/>
    </row>
    <row r="278" spans="1:23" hidden="1">
      <c r="A278" s="11" t="s">
        <v>10</v>
      </c>
      <c r="B278" s="28" t="s">
        <v>10</v>
      </c>
      <c r="C278" s="28" t="s">
        <v>78</v>
      </c>
      <c r="D278" s="28" t="s">
        <v>78</v>
      </c>
      <c r="E278" s="28">
        <f>IF(B36*33-33&lt;0,0,B36*33-33)</f>
        <v>0</v>
      </c>
      <c r="F278" s="28"/>
      <c r="G278" s="28" t="s">
        <v>78</v>
      </c>
      <c r="H278" s="28"/>
      <c r="I278" s="28"/>
      <c r="J278" s="28"/>
      <c r="K278" s="28"/>
      <c r="L278" s="28"/>
      <c r="M278" s="28"/>
      <c r="N278" s="28"/>
      <c r="O278" s="28"/>
      <c r="P278" s="28"/>
      <c r="Q278" s="28"/>
      <c r="R278" s="28"/>
      <c r="S278" s="28"/>
      <c r="T278" s="28"/>
      <c r="U278" s="28"/>
      <c r="V278" s="28"/>
      <c r="W278" s="28"/>
    </row>
    <row r="279" spans="1:23" ht="15.75" hidden="1">
      <c r="A279" s="30" t="s">
        <v>11</v>
      </c>
      <c r="B279" s="30" t="s">
        <v>12</v>
      </c>
      <c r="C279" s="28" t="s">
        <v>79</v>
      </c>
      <c r="D279" s="28" t="s">
        <v>79</v>
      </c>
      <c r="E279" s="28"/>
      <c r="F279" s="28"/>
      <c r="G279" s="28" t="s">
        <v>79</v>
      </c>
      <c r="H279" s="28"/>
      <c r="I279" s="28"/>
      <c r="J279" s="28"/>
      <c r="K279" s="28"/>
      <c r="L279" s="28"/>
      <c r="M279" s="28"/>
      <c r="N279" s="28"/>
      <c r="O279" s="28"/>
      <c r="P279" s="28"/>
      <c r="Q279" s="28"/>
      <c r="R279" s="28"/>
      <c r="S279" s="28"/>
      <c r="T279" s="28"/>
      <c r="U279" s="28"/>
      <c r="V279" s="28"/>
      <c r="W279" s="28"/>
    </row>
    <row r="280" spans="1:23" ht="15.75" hidden="1">
      <c r="A280" s="30" t="s">
        <v>13</v>
      </c>
      <c r="B280" s="30" t="s">
        <v>14</v>
      </c>
      <c r="C280" s="28"/>
      <c r="D280" s="28"/>
      <c r="E280" s="28"/>
      <c r="F280" s="28"/>
      <c r="G280" s="28"/>
      <c r="H280" s="28"/>
      <c r="I280" s="28"/>
      <c r="J280" s="28"/>
      <c r="K280" s="28"/>
      <c r="L280" s="28"/>
      <c r="M280" s="28"/>
      <c r="N280" s="28"/>
      <c r="O280" s="28"/>
      <c r="P280" s="28"/>
      <c r="Q280" s="28"/>
      <c r="R280" s="28"/>
      <c r="S280" s="28"/>
      <c r="T280" s="28"/>
      <c r="U280" s="28"/>
      <c r="V280" s="28"/>
      <c r="W280" s="28"/>
    </row>
    <row r="281" spans="1:23" ht="15.75" hidden="1">
      <c r="A281" s="30" t="s">
        <v>15</v>
      </c>
      <c r="B281" s="30" t="s">
        <v>16</v>
      </c>
      <c r="C281" s="31">
        <f>B7*12.5/100</f>
        <v>0</v>
      </c>
      <c r="D281" s="28"/>
      <c r="E281" s="28"/>
      <c r="F281" s="28"/>
      <c r="G281" s="28"/>
      <c r="H281" s="28"/>
      <c r="I281" s="28"/>
      <c r="J281" s="28"/>
      <c r="K281" s="28"/>
      <c r="L281" s="28"/>
      <c r="M281" s="28"/>
      <c r="N281" s="28"/>
      <c r="O281" s="28"/>
      <c r="P281" s="28"/>
      <c r="Q281" s="28"/>
      <c r="R281" s="28"/>
      <c r="S281" s="28"/>
      <c r="T281" s="28"/>
      <c r="U281" s="28"/>
      <c r="V281" s="28"/>
      <c r="W281" s="28"/>
    </row>
    <row r="282" spans="1:23" ht="15.75" hidden="1">
      <c r="A282" s="30" t="s">
        <v>17</v>
      </c>
      <c r="B282" s="30" t="s">
        <v>18</v>
      </c>
      <c r="C282" s="28">
        <f>B7*10%</f>
        <v>0</v>
      </c>
      <c r="D282" s="28"/>
      <c r="E282" s="28"/>
      <c r="F282" s="28"/>
      <c r="G282" s="28" t="s">
        <v>78</v>
      </c>
      <c r="H282" s="28"/>
      <c r="I282" s="28"/>
      <c r="J282" s="28"/>
      <c r="K282" s="28"/>
      <c r="L282" s="28"/>
      <c r="M282" s="28"/>
      <c r="N282" s="28"/>
      <c r="O282" s="28"/>
      <c r="P282" s="28"/>
      <c r="Q282" s="28"/>
      <c r="R282" s="28"/>
      <c r="S282" s="28"/>
      <c r="T282" s="28"/>
      <c r="U282" s="28"/>
      <c r="V282" s="28"/>
      <c r="W282" s="28"/>
    </row>
    <row r="283" spans="1:23" ht="15.75" hidden="1">
      <c r="A283" s="30" t="s">
        <v>19</v>
      </c>
      <c r="B283" s="30" t="s">
        <v>20</v>
      </c>
      <c r="C283" s="28">
        <f>IF(B7&gt;195695.88,11741.75+(B7-195695.88)*12.5%,B7*6%)</f>
        <v>0</v>
      </c>
      <c r="D283" s="28">
        <f>IF(B7&gt;204917.15,12295.03+(B7-204917.15)*12.5%,B7*6%)</f>
        <v>0</v>
      </c>
      <c r="E283" s="28">
        <f>IF(B7&gt;215163,12909.78+(B7-215163)*12.5%,B7*6%)</f>
        <v>0</v>
      </c>
      <c r="F283" s="28"/>
      <c r="G283" s="28" t="s">
        <v>79</v>
      </c>
      <c r="H283" s="28"/>
      <c r="I283" s="28"/>
      <c r="J283" s="28"/>
      <c r="K283" s="28"/>
      <c r="L283" s="28"/>
      <c r="M283" s="28"/>
      <c r="N283" s="28"/>
      <c r="O283" s="28"/>
      <c r="P283" s="28"/>
      <c r="Q283" s="28"/>
      <c r="R283" s="28"/>
      <c r="S283" s="28"/>
      <c r="T283" s="28"/>
      <c r="U283" s="28"/>
      <c r="V283" s="28"/>
      <c r="W283" s="28"/>
    </row>
    <row r="284" spans="1:23" ht="15.75" hidden="1">
      <c r="A284" s="30" t="s">
        <v>21</v>
      </c>
      <c r="B284" s="30" t="s">
        <v>22</v>
      </c>
      <c r="C284" s="28">
        <f>IF(B7&gt;195695.88,9784.79+(B7-195695.88)*10%,B7*5%)</f>
        <v>0</v>
      </c>
      <c r="D284" s="28">
        <f>IF(B7&gt;204917.15,10245.86+(B7-204917.15)*10%,B7*5%)</f>
        <v>0</v>
      </c>
      <c r="E284" s="28">
        <f>IF(B7&gt;215163,10758.15+(B7-215163)*10%,B7*5%)</f>
        <v>0</v>
      </c>
      <c r="F284" s="28"/>
      <c r="G284" s="28"/>
      <c r="H284" s="28"/>
      <c r="I284" s="28"/>
      <c r="J284" s="28"/>
      <c r="K284" s="28"/>
      <c r="L284" s="28"/>
      <c r="M284" s="28"/>
      <c r="N284" s="28"/>
      <c r="O284" s="28"/>
      <c r="P284" s="28"/>
      <c r="Q284" s="28"/>
      <c r="R284" s="28"/>
      <c r="S284" s="28"/>
      <c r="T284" s="28"/>
      <c r="U284" s="28"/>
      <c r="V284" s="28"/>
      <c r="W284" s="28"/>
    </row>
    <row r="285" spans="1:23" ht="15.75" hidden="1">
      <c r="A285" s="30" t="s">
        <v>23</v>
      </c>
      <c r="B285" s="30" t="s">
        <v>24</v>
      </c>
      <c r="C285" s="28"/>
      <c r="D285" s="28"/>
      <c r="E285" s="28"/>
      <c r="F285" s="28"/>
      <c r="G285" s="28"/>
      <c r="H285" s="28"/>
      <c r="I285" s="28"/>
      <c r="J285" s="28"/>
      <c r="K285" s="28"/>
      <c r="L285" s="28"/>
      <c r="M285" s="28"/>
      <c r="N285" s="28"/>
      <c r="O285" s="28"/>
      <c r="P285" s="28"/>
      <c r="Q285" s="28"/>
      <c r="R285" s="28"/>
      <c r="S285" s="28"/>
      <c r="T285" s="28"/>
      <c r="U285" s="28"/>
      <c r="V285" s="28"/>
      <c r="W285" s="28"/>
    </row>
    <row r="286" spans="1:23" ht="15.75" hidden="1">
      <c r="A286" s="30" t="s">
        <v>25</v>
      </c>
      <c r="B286" s="30" t="s">
        <v>26</v>
      </c>
      <c r="C286" s="28">
        <f>IF(B10="ja",C282,C281)</f>
        <v>0</v>
      </c>
      <c r="D286" s="28"/>
      <c r="E286" s="28" t="s">
        <v>80</v>
      </c>
      <c r="F286" s="28" t="s">
        <v>80</v>
      </c>
      <c r="G286" s="28" t="s">
        <v>80</v>
      </c>
      <c r="H286" s="28" t="s">
        <v>80</v>
      </c>
      <c r="I286" s="28"/>
      <c r="J286" s="28"/>
      <c r="K286" s="28"/>
      <c r="L286" s="28"/>
      <c r="M286" s="28"/>
      <c r="N286" s="28"/>
      <c r="O286" s="28"/>
      <c r="P286" s="28"/>
      <c r="Q286" s="28"/>
      <c r="R286" s="28"/>
      <c r="S286" s="28"/>
      <c r="T286" s="28"/>
      <c r="U286" s="28"/>
      <c r="V286" s="28"/>
      <c r="W286" s="28"/>
    </row>
    <row r="287" spans="1:23" ht="15.75" hidden="1">
      <c r="A287" s="30" t="s">
        <v>27</v>
      </c>
      <c r="B287" s="30" t="s">
        <v>28</v>
      </c>
      <c r="C287" s="28">
        <f>IF(C6="ja",C288,C286)</f>
        <v>0</v>
      </c>
      <c r="D287" s="28"/>
      <c r="E287" s="28" t="s">
        <v>81</v>
      </c>
      <c r="F287" s="28" t="s">
        <v>81</v>
      </c>
      <c r="G287" s="28" t="s">
        <v>81</v>
      </c>
      <c r="H287" s="28" t="s">
        <v>81</v>
      </c>
      <c r="I287" s="28"/>
      <c r="J287" s="28"/>
      <c r="K287" s="28"/>
      <c r="L287" s="28"/>
      <c r="M287" s="28"/>
      <c r="N287" s="28"/>
      <c r="O287" s="28"/>
      <c r="P287" s="28"/>
      <c r="Q287" s="28"/>
      <c r="R287" s="28"/>
      <c r="S287" s="28"/>
      <c r="T287" s="28"/>
      <c r="U287" s="28"/>
      <c r="V287" s="28"/>
      <c r="W287" s="28"/>
    </row>
    <row r="288" spans="1:23" ht="15.75" hidden="1">
      <c r="A288" s="30" t="s">
        <v>29</v>
      </c>
      <c r="B288" s="30" t="s">
        <v>30</v>
      </c>
      <c r="C288" s="28">
        <f>IF(B10="ja",C291,C289)</f>
        <v>0</v>
      </c>
      <c r="D288" s="28"/>
      <c r="E288" s="28"/>
      <c r="F288" s="28"/>
      <c r="G288" s="28"/>
      <c r="H288" s="28"/>
      <c r="I288" s="28"/>
      <c r="J288" s="28"/>
      <c r="K288" s="28"/>
      <c r="L288" s="28"/>
      <c r="M288" s="28"/>
      <c r="N288" s="28"/>
      <c r="O288" s="28"/>
      <c r="P288" s="28"/>
      <c r="Q288" s="28"/>
      <c r="R288" s="28"/>
      <c r="S288" s="28"/>
      <c r="T288" s="28"/>
      <c r="U288" s="28"/>
      <c r="V288" s="28"/>
      <c r="W288" s="28"/>
    </row>
    <row r="289" spans="1:23" ht="15.75" hidden="1">
      <c r="A289" s="30" t="s">
        <v>31</v>
      </c>
      <c r="B289" s="30" t="s">
        <v>32</v>
      </c>
      <c r="C289" s="28">
        <f>IF(AND(C8="NVT",C9="NVT"),C283,C290)</f>
        <v>0</v>
      </c>
      <c r="D289" s="28"/>
      <c r="E289" s="28"/>
      <c r="F289" s="28"/>
      <c r="G289" s="28" t="s">
        <v>80</v>
      </c>
      <c r="H289" s="28"/>
      <c r="I289" s="28"/>
      <c r="J289" s="28"/>
      <c r="K289" s="28"/>
      <c r="L289" s="28"/>
      <c r="M289" s="28"/>
      <c r="N289" s="28"/>
      <c r="O289" s="28"/>
      <c r="P289" s="28"/>
      <c r="Q289" s="28"/>
      <c r="R289" s="28"/>
      <c r="S289" s="28"/>
      <c r="T289" s="28"/>
      <c r="U289" s="28"/>
      <c r="V289" s="28"/>
      <c r="W289" s="28"/>
    </row>
    <row r="290" spans="1:23" ht="15.75" hidden="1">
      <c r="A290" s="30" t="s">
        <v>33</v>
      </c>
      <c r="B290" s="30" t="s">
        <v>34</v>
      </c>
      <c r="C290" s="28">
        <f>IF(C8="NVT",D283,E283)</f>
        <v>0</v>
      </c>
      <c r="D290" s="28"/>
      <c r="E290" s="28">
        <f>IF(C34="acquéreur",D34,0)</f>
        <v>0</v>
      </c>
      <c r="F290" s="28">
        <f>IF(C34="acquéreur",D34*21%,0)</f>
        <v>0</v>
      </c>
      <c r="G290" s="28" t="s">
        <v>81</v>
      </c>
      <c r="H290" s="28"/>
      <c r="I290" s="28"/>
      <c r="J290" s="28"/>
      <c r="K290" s="28"/>
      <c r="L290" s="28"/>
      <c r="M290" s="28"/>
      <c r="N290" s="28"/>
      <c r="O290" s="28"/>
      <c r="P290" s="28"/>
      <c r="Q290" s="28"/>
      <c r="R290" s="28"/>
      <c r="S290" s="28"/>
      <c r="T290" s="28"/>
      <c r="U290" s="28"/>
      <c r="V290" s="28"/>
      <c r="W290" s="28"/>
    </row>
    <row r="291" spans="1:23" ht="15.75" hidden="1">
      <c r="A291" s="30" t="s">
        <v>35</v>
      </c>
      <c r="B291" s="30" t="s">
        <v>36</v>
      </c>
      <c r="C291" s="28">
        <f>IF(AND(C8="NVT",C9="NVT"),C284,C292)</f>
        <v>0</v>
      </c>
      <c r="D291" s="28"/>
      <c r="E291" s="28">
        <f>IF(C35="acquéreur",D35,0)</f>
        <v>0</v>
      </c>
      <c r="F291" s="28">
        <f>IF(C36="acquéreur",D36*21%,0)</f>
        <v>0</v>
      </c>
      <c r="G291" s="28"/>
      <c r="H291" s="28"/>
      <c r="I291" s="28"/>
      <c r="J291" s="28"/>
      <c r="K291" s="28"/>
      <c r="L291" s="28"/>
      <c r="M291" s="28"/>
      <c r="N291" s="28"/>
      <c r="O291" s="28"/>
      <c r="P291" s="28"/>
      <c r="Q291" s="28"/>
      <c r="R291" s="28"/>
      <c r="S291" s="28"/>
      <c r="T291" s="28"/>
      <c r="U291" s="28"/>
      <c r="V291" s="28"/>
      <c r="W291" s="28"/>
    </row>
    <row r="292" spans="1:23" ht="15.75" hidden="1">
      <c r="A292" s="30" t="s">
        <v>37</v>
      </c>
      <c r="B292" s="30" t="s">
        <v>38</v>
      </c>
      <c r="C292" s="28">
        <f>IF(C8="NVT",D284,E284)</f>
        <v>0</v>
      </c>
      <c r="D292" s="28"/>
      <c r="E292" s="28">
        <f>IF(C36="acquéreur",D36,0)</f>
        <v>0</v>
      </c>
      <c r="F292" s="28">
        <f>IF(C37="acquéreur",D37*21%,0)</f>
        <v>0</v>
      </c>
      <c r="G292" s="28"/>
      <c r="H292" s="28"/>
      <c r="I292" s="28"/>
      <c r="J292" s="28"/>
      <c r="K292" s="28"/>
      <c r="L292" s="28"/>
      <c r="M292" s="28"/>
      <c r="N292" s="28"/>
      <c r="O292" s="28"/>
      <c r="P292" s="28"/>
      <c r="Q292" s="28"/>
      <c r="R292" s="28"/>
      <c r="S292" s="28"/>
      <c r="T292" s="28"/>
      <c r="U292" s="28"/>
      <c r="V292" s="28"/>
      <c r="W292" s="28"/>
    </row>
    <row r="293" spans="1:23" ht="15.75" hidden="1">
      <c r="A293" s="30" t="s">
        <v>39</v>
      </c>
      <c r="B293" s="30" t="s">
        <v>40</v>
      </c>
      <c r="C293" s="28"/>
      <c r="D293" s="28"/>
      <c r="E293" s="28">
        <f>IF(C37="acquéreur",D37,0)</f>
        <v>0</v>
      </c>
      <c r="F293" s="28">
        <f>SUM(F290:F292)</f>
        <v>0</v>
      </c>
      <c r="G293" s="28"/>
      <c r="H293" s="28"/>
      <c r="I293" s="28"/>
      <c r="J293" s="28"/>
      <c r="K293" s="28"/>
      <c r="L293" s="28"/>
      <c r="M293" s="28"/>
      <c r="N293" s="28"/>
      <c r="O293" s="28"/>
      <c r="P293" s="28"/>
      <c r="Q293" s="28"/>
      <c r="R293" s="28"/>
      <c r="S293" s="28"/>
      <c r="T293" s="28"/>
      <c r="U293" s="28"/>
      <c r="V293" s="28"/>
      <c r="W293" s="28"/>
    </row>
    <row r="294" spans="1:23" ht="15.75" hidden="1">
      <c r="A294" s="30" t="s">
        <v>41</v>
      </c>
      <c r="B294" s="30" t="s">
        <v>42</v>
      </c>
      <c r="C294" s="28"/>
      <c r="D294" s="28"/>
      <c r="E294" s="28">
        <f>SUM(E290:E293)</f>
        <v>0</v>
      </c>
      <c r="F294" s="28"/>
      <c r="G294" s="28"/>
      <c r="H294" s="28"/>
      <c r="I294" s="28"/>
      <c r="J294" s="28"/>
      <c r="K294" s="28"/>
      <c r="L294" s="28"/>
      <c r="M294" s="28"/>
      <c r="N294" s="28"/>
      <c r="O294" s="28"/>
      <c r="P294" s="28"/>
      <c r="Q294" s="28"/>
      <c r="R294" s="28"/>
      <c r="S294" s="28"/>
      <c r="T294" s="28"/>
      <c r="U294" s="28"/>
      <c r="V294" s="28"/>
      <c r="W294" s="28"/>
    </row>
    <row r="295" spans="1:23" ht="15.75" hidden="1">
      <c r="A295" s="30" t="s">
        <v>43</v>
      </c>
      <c r="B295" s="30" t="s">
        <v>44</v>
      </c>
      <c r="C295" s="28"/>
      <c r="D295" s="28"/>
      <c r="E295" s="28"/>
      <c r="F295" s="28"/>
      <c r="G295" s="28"/>
      <c r="H295" s="28"/>
      <c r="I295" s="28"/>
      <c r="J295" s="28"/>
      <c r="K295" s="28"/>
      <c r="L295" s="28"/>
      <c r="M295" s="28"/>
      <c r="N295" s="28"/>
      <c r="O295" s="28"/>
      <c r="P295" s="28"/>
      <c r="Q295" s="28"/>
      <c r="R295" s="28"/>
      <c r="S295" s="28"/>
      <c r="T295" s="28"/>
      <c r="U295" s="28"/>
      <c r="V295" s="28"/>
      <c r="W295" s="28"/>
    </row>
    <row r="296" spans="1:23" ht="15.75" hidden="1">
      <c r="A296" s="30" t="s">
        <v>45</v>
      </c>
      <c r="B296" s="28"/>
      <c r="C296" s="28"/>
      <c r="D296" s="28"/>
      <c r="E296" s="28">
        <f>IF(C34="vendeur",D34,0)</f>
        <v>0</v>
      </c>
      <c r="F296" s="28"/>
      <c r="G296" s="28"/>
      <c r="H296" s="28"/>
      <c r="I296" s="28"/>
      <c r="J296" s="28"/>
      <c r="K296" s="28"/>
      <c r="L296" s="28"/>
      <c r="M296" s="28"/>
      <c r="N296" s="28"/>
      <c r="O296" s="28"/>
      <c r="P296" s="28"/>
      <c r="Q296" s="28"/>
      <c r="R296" s="28"/>
      <c r="S296" s="28"/>
      <c r="T296" s="28"/>
      <c r="U296" s="28"/>
      <c r="V296" s="28"/>
      <c r="W296" s="28"/>
    </row>
    <row r="297" spans="1:23" ht="15.75" hidden="1">
      <c r="A297" s="30" t="s">
        <v>46</v>
      </c>
      <c r="B297" s="28"/>
      <c r="C297" s="28"/>
      <c r="D297" s="28"/>
      <c r="E297" s="28">
        <f>IF(C35="vendeur",D35,0)</f>
        <v>0</v>
      </c>
      <c r="F297" s="28">
        <f>IF(C34="vendeur",D34*21%,0)</f>
        <v>0</v>
      </c>
      <c r="G297" s="28"/>
      <c r="H297" s="28"/>
      <c r="I297" s="28"/>
      <c r="J297" s="28"/>
      <c r="K297" s="28"/>
      <c r="L297" s="28"/>
      <c r="M297" s="28"/>
      <c r="N297" s="28"/>
      <c r="O297" s="28"/>
      <c r="P297" s="28"/>
      <c r="Q297" s="28"/>
      <c r="R297" s="28"/>
      <c r="S297" s="28"/>
      <c r="T297" s="28"/>
      <c r="U297" s="28"/>
      <c r="V297" s="28"/>
      <c r="W297" s="28"/>
    </row>
    <row r="298" spans="1:23" ht="15.75" hidden="1">
      <c r="A298" s="30" t="s">
        <v>47</v>
      </c>
      <c r="B298" s="28"/>
      <c r="C298" s="28"/>
      <c r="D298" s="28"/>
      <c r="E298" s="28">
        <f>IF(C36="vendeur",D36,0)</f>
        <v>0</v>
      </c>
      <c r="F298" s="28">
        <f>IF(C36="vendeur",D36*21%,0)</f>
        <v>0</v>
      </c>
      <c r="G298" s="28"/>
      <c r="H298" s="28"/>
      <c r="I298" s="28"/>
      <c r="J298" s="28"/>
      <c r="K298" s="28"/>
      <c r="L298" s="28"/>
      <c r="M298" s="28"/>
      <c r="N298" s="28"/>
      <c r="O298" s="28"/>
      <c r="P298" s="28"/>
      <c r="Q298" s="28"/>
      <c r="R298" s="28"/>
      <c r="S298" s="28"/>
      <c r="T298" s="28"/>
      <c r="U298" s="28"/>
      <c r="V298" s="28"/>
      <c r="W298" s="28"/>
    </row>
    <row r="299" spans="1:23" hidden="1">
      <c r="B299" s="28"/>
      <c r="C299" s="28"/>
      <c r="D299" s="28"/>
      <c r="E299" s="28">
        <f>IF(C37="vendeur",D37,0)</f>
        <v>0</v>
      </c>
      <c r="F299" s="28">
        <f>IF(C37="vendeur",D37*21%,0)</f>
        <v>0</v>
      </c>
      <c r="G299" s="28"/>
      <c r="H299" s="28"/>
      <c r="I299" s="28"/>
      <c r="J299" s="28"/>
      <c r="K299" s="28"/>
      <c r="L299" s="28"/>
      <c r="M299" s="28"/>
      <c r="N299" s="28"/>
      <c r="O299" s="28"/>
      <c r="P299" s="28"/>
      <c r="Q299" s="28"/>
      <c r="R299" s="28"/>
      <c r="S299" s="28"/>
      <c r="T299" s="28"/>
      <c r="U299" s="28"/>
      <c r="V299" s="28"/>
      <c r="W299" s="28"/>
    </row>
    <row r="300" spans="1:23" hidden="1">
      <c r="A300" s="32"/>
      <c r="B300" s="28"/>
      <c r="C300" s="28"/>
      <c r="D300" s="28"/>
      <c r="E300" s="28">
        <f>SUM(E296:E299)</f>
        <v>0</v>
      </c>
      <c r="F300" s="28">
        <f>SUM(F297:F299)</f>
        <v>0</v>
      </c>
      <c r="G300" s="28"/>
      <c r="H300" s="28"/>
      <c r="I300" s="28"/>
      <c r="J300" s="28"/>
      <c r="K300" s="28"/>
      <c r="L300" s="28"/>
      <c r="M300" s="28"/>
      <c r="N300" s="28"/>
      <c r="O300" s="28"/>
      <c r="P300" s="28"/>
      <c r="Q300" s="28"/>
      <c r="R300" s="28"/>
      <c r="S300" s="28"/>
      <c r="T300" s="28"/>
      <c r="U300" s="28"/>
      <c r="V300" s="28"/>
      <c r="W300" s="28"/>
    </row>
    <row r="301" spans="1:23" hidden="1">
      <c r="B301" s="28"/>
      <c r="C301" s="28"/>
      <c r="D301" s="28"/>
      <c r="E301" s="28"/>
      <c r="F301" s="28"/>
      <c r="G301" s="28"/>
      <c r="H301" s="28"/>
      <c r="I301" s="28"/>
      <c r="J301" s="28"/>
      <c r="K301" s="28"/>
      <c r="L301" s="28"/>
      <c r="M301" s="28"/>
      <c r="N301" s="28"/>
      <c r="O301" s="28"/>
      <c r="P301" s="28"/>
      <c r="Q301" s="28"/>
      <c r="R301" s="28"/>
      <c r="S301" s="28"/>
      <c r="T301" s="28"/>
      <c r="U301" s="28"/>
      <c r="V301" s="28"/>
      <c r="W301" s="28"/>
    </row>
    <row r="302" spans="1:23" hidden="1">
      <c r="B302" s="28"/>
      <c r="C302" s="28"/>
      <c r="D302" s="28"/>
      <c r="E302" s="28"/>
      <c r="F302" s="28"/>
      <c r="G302" s="28"/>
      <c r="H302" s="28"/>
      <c r="I302" s="28"/>
      <c r="J302" s="28"/>
      <c r="K302" s="28"/>
      <c r="L302" s="28"/>
      <c r="M302" s="28"/>
      <c r="N302" s="28"/>
      <c r="O302" s="28"/>
      <c r="P302" s="28"/>
      <c r="Q302" s="28"/>
      <c r="R302" s="28"/>
      <c r="S302" s="28"/>
      <c r="T302" s="28"/>
      <c r="U302" s="28"/>
      <c r="V302" s="28"/>
      <c r="W302" s="28"/>
    </row>
    <row r="303" spans="1:23" hidden="1">
      <c r="B303" s="17">
        <f>IF(B10=1,-1500,0)</f>
        <v>0</v>
      </c>
      <c r="C303" s="28">
        <f>IF(AND(C6=1,B10=1),-750,0)</f>
        <v>0</v>
      </c>
      <c r="D303" s="28"/>
      <c r="E303" s="28"/>
      <c r="F303" s="28"/>
      <c r="G303" s="28"/>
      <c r="H303" s="28"/>
      <c r="I303" s="28"/>
      <c r="J303" s="28"/>
      <c r="K303" s="28"/>
      <c r="L303" s="28"/>
      <c r="M303" s="28"/>
      <c r="N303" s="28"/>
      <c r="O303" s="28"/>
      <c r="P303" s="28"/>
      <c r="Q303" s="28"/>
      <c r="R303" s="28"/>
      <c r="S303" s="28"/>
      <c r="T303" s="28"/>
      <c r="U303" s="28"/>
      <c r="V303" s="28"/>
      <c r="W303" s="28"/>
    </row>
    <row r="304" spans="1:23" hidden="1">
      <c r="B304" s="17">
        <f>IF(B10=1,-750,0)</f>
        <v>0</v>
      </c>
      <c r="C304" s="28">
        <f>IF(AND(C6=0,B10=1),-1500,0)</f>
        <v>0</v>
      </c>
      <c r="D304" s="28"/>
      <c r="E304" s="28"/>
      <c r="F304" s="28"/>
      <c r="G304" s="28"/>
      <c r="H304" s="28"/>
      <c r="I304" s="28"/>
      <c r="J304" s="28"/>
      <c r="K304" s="28"/>
      <c r="L304" s="28"/>
      <c r="M304" s="28"/>
      <c r="N304" s="28"/>
      <c r="O304" s="28"/>
      <c r="P304" s="28"/>
      <c r="Q304" s="28"/>
      <c r="R304" s="28"/>
      <c r="S304" s="28"/>
      <c r="T304" s="28"/>
      <c r="U304" s="28"/>
      <c r="V304" s="28"/>
      <c r="W304" s="28"/>
    </row>
    <row r="305" spans="1:23" hidden="1">
      <c r="B305" s="28"/>
      <c r="C305" s="28"/>
      <c r="D305" s="28"/>
      <c r="E305" s="28"/>
      <c r="F305" s="28"/>
      <c r="G305" s="28"/>
      <c r="H305" s="28"/>
      <c r="I305" s="28"/>
      <c r="J305" s="28"/>
      <c r="K305" s="28"/>
      <c r="L305" s="28"/>
      <c r="M305" s="28"/>
      <c r="N305" s="28"/>
      <c r="O305" s="28"/>
      <c r="P305" s="28"/>
      <c r="Q305" s="28"/>
      <c r="R305" s="28"/>
      <c r="S305" s="28"/>
      <c r="T305" s="28"/>
      <c r="U305" s="28"/>
      <c r="V305" s="28"/>
      <c r="W305" s="28"/>
    </row>
    <row r="306" spans="1:23" hidden="1">
      <c r="B306" s="28"/>
      <c r="C306" s="28"/>
      <c r="D306" s="28"/>
      <c r="E306" s="28"/>
      <c r="F306" s="28"/>
      <c r="G306" s="28"/>
      <c r="H306" s="28"/>
      <c r="I306" s="28"/>
      <c r="J306" s="28"/>
      <c r="K306" s="28"/>
      <c r="L306" s="28"/>
      <c r="M306" s="28"/>
      <c r="N306" s="28"/>
      <c r="O306" s="28"/>
      <c r="P306" s="28"/>
      <c r="Q306" s="28"/>
      <c r="R306" s="28"/>
      <c r="S306" s="28"/>
      <c r="T306" s="28"/>
      <c r="U306" s="28"/>
      <c r="V306" s="28"/>
      <c r="W306" s="28"/>
    </row>
    <row r="307" spans="1:23" ht="13.5" hidden="1" thickBot="1">
      <c r="B307" s="28"/>
      <c r="C307" s="28"/>
      <c r="D307" s="28"/>
      <c r="E307" s="28"/>
      <c r="F307" s="28"/>
      <c r="G307" s="28"/>
      <c r="H307" s="28"/>
      <c r="I307" s="28"/>
      <c r="J307" s="28"/>
      <c r="K307" s="28"/>
      <c r="L307" s="28"/>
      <c r="M307" s="28"/>
      <c r="N307" s="28"/>
      <c r="O307" s="28"/>
      <c r="P307" s="28"/>
      <c r="Q307" s="28"/>
      <c r="R307" s="28"/>
      <c r="S307" s="28"/>
      <c r="T307" s="28"/>
      <c r="U307" s="28"/>
      <c r="V307" s="28"/>
      <c r="W307" s="28"/>
    </row>
    <row r="308" spans="1:23" ht="13.5" hidden="1" thickBot="1">
      <c r="B308" s="33"/>
      <c r="C308" s="28"/>
      <c r="D308" s="28"/>
      <c r="E308" s="28"/>
      <c r="F308" s="28"/>
      <c r="G308" s="28"/>
      <c r="H308" s="34"/>
      <c r="I308" s="34"/>
      <c r="J308" s="34"/>
      <c r="K308" s="34"/>
      <c r="L308" s="34"/>
      <c r="M308" s="34"/>
      <c r="N308" s="34"/>
      <c r="O308" s="34"/>
      <c r="P308" s="34"/>
      <c r="Q308" s="34"/>
      <c r="R308" s="34"/>
      <c r="S308" s="34"/>
      <c r="T308" s="34"/>
      <c r="U308" s="34"/>
      <c r="V308" s="34"/>
      <c r="W308" s="34"/>
    </row>
    <row r="309" spans="1:23" ht="13.5" hidden="1" thickBot="1">
      <c r="E309" s="34"/>
      <c r="F309" s="28"/>
      <c r="G309" s="34"/>
    </row>
    <row r="310" spans="1:23" ht="13.5" hidden="1" thickBot="1">
      <c r="F310" s="28"/>
    </row>
    <row r="311" spans="1:23" ht="13.5" hidden="1" thickBot="1">
      <c r="F311" s="34"/>
    </row>
    <row r="312" spans="1:23" hidden="1">
      <c r="A312" s="11" t="s">
        <v>1</v>
      </c>
      <c r="C312" s="11" t="s">
        <v>48</v>
      </c>
      <c r="D312" s="11" t="s">
        <v>49</v>
      </c>
    </row>
    <row r="313" spans="1:23" hidden="1">
      <c r="D313" s="11">
        <v>525</v>
      </c>
    </row>
    <row r="314" spans="1:23" hidden="1">
      <c r="D314" s="11">
        <v>100</v>
      </c>
    </row>
    <row r="315" spans="1:23" hidden="1">
      <c r="D315" s="11">
        <v>675</v>
      </c>
    </row>
    <row r="316" spans="1:23" hidden="1"/>
    <row r="317" spans="1:23" hidden="1"/>
    <row r="318" spans="1:23" hidden="1"/>
    <row r="319" spans="1:23" ht="14.25" hidden="1">
      <c r="A319" s="35" t="s">
        <v>50</v>
      </c>
      <c r="B319" s="35"/>
      <c r="C319" s="35" t="s">
        <v>50</v>
      </c>
      <c r="D319" s="36" t="s">
        <v>51</v>
      </c>
      <c r="E319" s="37"/>
      <c r="F319" s="35" t="s">
        <v>5</v>
      </c>
    </row>
    <row r="320" spans="1:23" ht="15" hidden="1">
      <c r="A320" s="38">
        <v>0</v>
      </c>
      <c r="B320" s="39"/>
      <c r="C320" s="38">
        <v>7500</v>
      </c>
      <c r="D320" s="40">
        <v>4.5600000000000002E-2</v>
      </c>
      <c r="E320" s="41"/>
      <c r="F320" s="38">
        <f>IF($B$7&lt;C320,$B$7*D320,C320*D320)</f>
        <v>0</v>
      </c>
    </row>
    <row r="321" spans="1:8" ht="15" hidden="1">
      <c r="A321" s="38">
        <v>7500</v>
      </c>
      <c r="B321" s="39"/>
      <c r="C321" s="38">
        <v>17500</v>
      </c>
      <c r="D321" s="40">
        <v>2.8500000000000001E-2</v>
      </c>
      <c r="E321" s="41"/>
      <c r="F321" s="39" t="str">
        <f t="shared" ref="F321:F326" si="0">IF($B$7&lt;=A321," ",IF($B$7&lt;C321,($B$7-C320)*D321,(C321-A321)*D321))</f>
        <v xml:space="preserve"> </v>
      </c>
    </row>
    <row r="322" spans="1:8" ht="15" hidden="1">
      <c r="A322" s="38">
        <v>17500</v>
      </c>
      <c r="B322" s="39"/>
      <c r="C322" s="38">
        <v>30000</v>
      </c>
      <c r="D322" s="40">
        <v>2.2800000000000001E-2</v>
      </c>
      <c r="E322" s="41"/>
      <c r="F322" s="39" t="str">
        <f t="shared" si="0"/>
        <v xml:space="preserve"> </v>
      </c>
    </row>
    <row r="323" spans="1:8" ht="15" hidden="1">
      <c r="A323" s="38">
        <v>30000</v>
      </c>
      <c r="B323" s="39"/>
      <c r="C323" s="38">
        <v>45495</v>
      </c>
      <c r="D323" s="40">
        <v>1.7100000000000001E-2</v>
      </c>
      <c r="E323" s="41"/>
      <c r="F323" s="39" t="str">
        <f t="shared" si="0"/>
        <v xml:space="preserve"> </v>
      </c>
    </row>
    <row r="324" spans="1:8" ht="15" hidden="1">
      <c r="A324" s="38">
        <v>45495</v>
      </c>
      <c r="B324" s="39"/>
      <c r="C324" s="38">
        <v>64095</v>
      </c>
      <c r="D324" s="40">
        <v>1.14E-2</v>
      </c>
      <c r="E324" s="41"/>
      <c r="F324" s="39" t="str">
        <f t="shared" si="0"/>
        <v xml:space="preserve"> </v>
      </c>
    </row>
    <row r="325" spans="1:8" ht="15" hidden="1">
      <c r="A325" s="38">
        <v>64095</v>
      </c>
      <c r="B325" s="39"/>
      <c r="C325" s="38">
        <v>250095</v>
      </c>
      <c r="D325" s="40">
        <v>5.7000000000000002E-3</v>
      </c>
      <c r="E325" s="41"/>
      <c r="F325" s="39" t="str">
        <f t="shared" si="0"/>
        <v xml:space="preserve"> </v>
      </c>
    </row>
    <row r="326" spans="1:8" ht="15" hidden="1">
      <c r="A326" s="38">
        <v>250095</v>
      </c>
      <c r="B326" s="39"/>
      <c r="C326" s="38">
        <f>$B$7</f>
        <v>0</v>
      </c>
      <c r="D326" s="40">
        <v>5.6999999999999998E-4</v>
      </c>
      <c r="E326" s="41"/>
      <c r="F326" s="39" t="str">
        <f t="shared" si="0"/>
        <v xml:space="preserve"> </v>
      </c>
    </row>
    <row r="327" spans="1:8" ht="15" hidden="1">
      <c r="A327" s="42"/>
      <c r="B327" s="43"/>
      <c r="C327" s="43"/>
      <c r="D327" s="44"/>
      <c r="E327" s="45"/>
      <c r="F327" s="45"/>
    </row>
    <row r="328" spans="1:8" ht="15" hidden="1">
      <c r="A328" s="35" t="s">
        <v>52</v>
      </c>
      <c r="B328" s="46"/>
      <c r="C328" s="43"/>
      <c r="D328" s="47"/>
      <c r="E328" s="45"/>
      <c r="F328" s="48">
        <f>SUM(F320:F327)</f>
        <v>0</v>
      </c>
    </row>
    <row r="329" spans="1:8" hidden="1"/>
    <row r="330" spans="1:8" hidden="1">
      <c r="A330" s="74" t="s">
        <v>53</v>
      </c>
      <c r="B330" s="74"/>
      <c r="C330" s="74"/>
      <c r="D330" s="74"/>
      <c r="E330" s="74"/>
      <c r="F330" s="74" t="s">
        <v>54</v>
      </c>
      <c r="G330" s="74"/>
      <c r="H330" s="74"/>
    </row>
    <row r="331" spans="1:8" hidden="1">
      <c r="A331" s="74">
        <v>67.31</v>
      </c>
      <c r="B331" s="74" t="s">
        <v>55</v>
      </c>
      <c r="C331" s="74">
        <v>25000</v>
      </c>
      <c r="D331" s="74"/>
      <c r="E331" s="74"/>
      <c r="F331" s="74"/>
      <c r="G331" s="74"/>
      <c r="H331" s="74"/>
    </row>
    <row r="332" spans="1:8" hidden="1">
      <c r="A332" s="74">
        <v>23.56</v>
      </c>
      <c r="B332" s="74" t="s">
        <v>56</v>
      </c>
      <c r="C332" s="74">
        <v>25000</v>
      </c>
      <c r="D332" s="74" t="s">
        <v>57</v>
      </c>
      <c r="E332" s="74"/>
      <c r="F332" s="74"/>
      <c r="G332" s="74"/>
      <c r="H332" s="74"/>
    </row>
    <row r="333" spans="1:8" hidden="1">
      <c r="A333" s="74"/>
      <c r="B333" s="74"/>
      <c r="C333" s="74"/>
      <c r="D333" s="74"/>
      <c r="E333" s="74"/>
      <c r="F333" s="74"/>
      <c r="G333" s="74"/>
      <c r="H333" s="74"/>
    </row>
    <row r="334" spans="1:8" hidden="1">
      <c r="A334" s="74"/>
      <c r="B334" s="74"/>
      <c r="C334" s="74"/>
      <c r="D334" s="74"/>
      <c r="E334" s="74"/>
      <c r="F334" s="74"/>
      <c r="G334" s="74"/>
      <c r="H334" s="74"/>
    </row>
    <row r="335" spans="1:8" hidden="1">
      <c r="A335" s="74"/>
      <c r="B335" s="74"/>
      <c r="C335" s="74"/>
      <c r="D335" s="74"/>
      <c r="E335" s="74"/>
      <c r="F335" s="74"/>
      <c r="G335" s="74">
        <v>720</v>
      </c>
      <c r="H335" s="74"/>
    </row>
    <row r="336" spans="1:8" hidden="1">
      <c r="A336" s="74" t="s">
        <v>58</v>
      </c>
      <c r="B336" s="74"/>
      <c r="C336" s="74" t="s">
        <v>50</v>
      </c>
      <c r="D336" s="74" t="s">
        <v>59</v>
      </c>
      <c r="E336" s="74"/>
      <c r="F336" s="74"/>
      <c r="G336" s="74"/>
      <c r="H336" s="74"/>
    </row>
    <row r="337" spans="1:8" hidden="1">
      <c r="A337" s="74"/>
      <c r="B337" s="74"/>
      <c r="C337" s="74">
        <v>0</v>
      </c>
      <c r="D337" s="74">
        <v>575</v>
      </c>
      <c r="E337" s="74"/>
      <c r="F337" s="74"/>
      <c r="G337" s="74"/>
      <c r="H337" s="74"/>
    </row>
    <row r="338" spans="1:8" hidden="1">
      <c r="A338" s="74"/>
      <c r="B338" s="74"/>
      <c r="C338" s="74"/>
      <c r="D338" s="74"/>
      <c r="E338" s="74"/>
      <c r="F338" s="74"/>
      <c r="G338" s="74"/>
      <c r="H338" s="74"/>
    </row>
    <row r="339" spans="1:8" hidden="1">
      <c r="A339" s="74"/>
      <c r="B339" s="74"/>
      <c r="C339" s="74"/>
      <c r="D339" s="74"/>
      <c r="E339" s="74"/>
      <c r="F339" s="82" t="s">
        <v>78</v>
      </c>
      <c r="G339" s="74"/>
      <c r="H339" s="74"/>
    </row>
    <row r="340" spans="1:8" hidden="1">
      <c r="A340" s="74"/>
      <c r="B340" s="74"/>
      <c r="C340" s="74"/>
      <c r="D340" s="74"/>
      <c r="E340" s="74"/>
      <c r="F340" s="82" t="s">
        <v>79</v>
      </c>
      <c r="G340" s="74"/>
      <c r="H340" s="74"/>
    </row>
    <row r="341" spans="1:8" hidden="1">
      <c r="A341" s="74">
        <v>920</v>
      </c>
      <c r="B341" s="74"/>
      <c r="C341" s="74"/>
      <c r="D341" s="74"/>
      <c r="E341" s="74"/>
      <c r="F341" s="74"/>
      <c r="G341" s="74"/>
      <c r="H341" s="74"/>
    </row>
    <row r="342" spans="1:8" hidden="1">
      <c r="A342" s="74"/>
      <c r="B342" s="74"/>
      <c r="C342" s="74"/>
      <c r="D342" s="74"/>
      <c r="E342" s="74"/>
      <c r="F342" s="74"/>
      <c r="G342" s="74"/>
      <c r="H342" s="74"/>
    </row>
    <row r="343" spans="1:8" hidden="1">
      <c r="A343" s="74"/>
      <c r="B343" s="74"/>
      <c r="C343" s="74"/>
      <c r="D343" s="74"/>
      <c r="E343" s="74"/>
      <c r="F343" s="74"/>
      <c r="G343" s="74"/>
      <c r="H343" s="74"/>
    </row>
    <row r="344" spans="1:8" hidden="1">
      <c r="A344" s="74"/>
      <c r="B344" s="74"/>
      <c r="C344" s="74"/>
      <c r="D344" s="74"/>
      <c r="E344" s="74"/>
      <c r="F344" s="74"/>
      <c r="G344" s="74"/>
      <c r="H344" s="74"/>
    </row>
    <row r="345" spans="1:8" hidden="1">
      <c r="A345" s="74"/>
      <c r="B345" s="74"/>
      <c r="C345" s="74"/>
      <c r="D345" s="74"/>
      <c r="E345" s="74"/>
      <c r="F345" s="74"/>
      <c r="G345" s="74"/>
      <c r="H345" s="74"/>
    </row>
    <row r="346" spans="1:8" hidden="1">
      <c r="A346" s="74"/>
      <c r="B346" s="74"/>
      <c r="C346" s="74"/>
      <c r="D346" s="74"/>
      <c r="E346" s="74"/>
      <c r="F346" s="74"/>
      <c r="G346" s="74"/>
      <c r="H346" s="74"/>
    </row>
    <row r="347" spans="1:8" hidden="1">
      <c r="A347" s="74"/>
      <c r="B347" s="74"/>
      <c r="C347" s="74"/>
      <c r="D347" s="74"/>
      <c r="E347" s="74"/>
      <c r="F347" s="74"/>
      <c r="G347" s="74"/>
      <c r="H347" s="74"/>
    </row>
    <row r="348" spans="1:8" hidden="1">
      <c r="A348" s="74"/>
      <c r="B348" s="74"/>
      <c r="C348" s="74"/>
      <c r="D348" s="74"/>
      <c r="E348" s="74"/>
      <c r="F348" s="74"/>
      <c r="G348" s="74"/>
      <c r="H348" s="74"/>
    </row>
    <row r="349" spans="1:8" hidden="1">
      <c r="A349" s="74"/>
      <c r="B349" s="74"/>
      <c r="C349" s="74"/>
      <c r="D349" s="74"/>
      <c r="E349" s="74"/>
      <c r="F349" s="74"/>
      <c r="G349" s="74"/>
      <c r="H349" s="74"/>
    </row>
    <row r="350" spans="1:8" hidden="1">
      <c r="A350" s="74"/>
      <c r="B350" s="74"/>
      <c r="C350" s="74"/>
      <c r="D350" s="74"/>
      <c r="E350" s="74"/>
      <c r="F350" s="74"/>
      <c r="G350" s="74"/>
      <c r="H350" s="74"/>
    </row>
    <row r="351" spans="1:8" hidden="1">
      <c r="A351" s="74"/>
      <c r="B351" s="74"/>
      <c r="C351" s="74"/>
      <c r="D351" s="74"/>
      <c r="E351" s="74"/>
      <c r="F351" s="74"/>
      <c r="G351" s="74"/>
      <c r="H351" s="74"/>
    </row>
    <row r="352" spans="1:8" hidden="1">
      <c r="A352" s="74"/>
      <c r="B352" s="74"/>
      <c r="C352" s="74"/>
      <c r="D352" s="74"/>
      <c r="E352" s="74"/>
      <c r="F352" s="74"/>
      <c r="G352" s="74"/>
      <c r="H352" s="74"/>
    </row>
    <row r="353" spans="1:8" hidden="1">
      <c r="A353" s="74"/>
      <c r="B353" s="74"/>
      <c r="C353" s="74"/>
      <c r="D353" s="74"/>
      <c r="E353" s="74"/>
      <c r="F353" s="74"/>
      <c r="G353" s="74"/>
      <c r="H353" s="74"/>
    </row>
    <row r="354" spans="1:8" hidden="1">
      <c r="A354" s="74"/>
      <c r="B354" s="74"/>
      <c r="C354" s="74"/>
      <c r="D354" s="74"/>
      <c r="E354" s="74"/>
      <c r="F354" s="74"/>
      <c r="G354" s="74"/>
      <c r="H354" s="74"/>
    </row>
    <row r="355" spans="1:8" hidden="1">
      <c r="A355" s="74"/>
      <c r="B355" s="74"/>
      <c r="C355" s="74"/>
      <c r="D355" s="74"/>
      <c r="E355" s="74"/>
      <c r="F355" s="74"/>
      <c r="G355" s="74"/>
      <c r="H355" s="74"/>
    </row>
    <row r="356" spans="1:8" hidden="1">
      <c r="A356" s="74"/>
      <c r="B356" s="74"/>
      <c r="C356" s="74"/>
      <c r="D356" s="74"/>
      <c r="E356" s="74"/>
      <c r="F356" s="74"/>
      <c r="G356" s="74"/>
      <c r="H356" s="74"/>
    </row>
    <row r="357" spans="1:8" hidden="1">
      <c r="A357" s="74"/>
      <c r="B357" s="74"/>
      <c r="C357" s="74"/>
      <c r="D357" s="74"/>
      <c r="E357" s="74"/>
      <c r="F357" s="74"/>
      <c r="G357" s="74"/>
      <c r="H357" s="74"/>
    </row>
    <row r="358" spans="1:8" hidden="1">
      <c r="A358" s="74"/>
      <c r="B358" s="74"/>
      <c r="C358" s="74"/>
      <c r="D358" s="74"/>
      <c r="E358" s="74"/>
      <c r="F358" s="74"/>
      <c r="G358" s="74"/>
      <c r="H358" s="74"/>
    </row>
    <row r="359" spans="1:8" hidden="1">
      <c r="A359" s="74"/>
      <c r="B359" s="74"/>
      <c r="C359" s="74"/>
      <c r="D359" s="74"/>
      <c r="E359" s="74"/>
      <c r="F359" s="74"/>
      <c r="G359" s="74"/>
      <c r="H359" s="74"/>
    </row>
    <row r="360" spans="1:8" hidden="1">
      <c r="A360" s="74"/>
      <c r="B360" s="74"/>
      <c r="C360" s="74"/>
      <c r="D360" s="74"/>
      <c r="E360" s="74"/>
      <c r="F360" s="74"/>
      <c r="G360" s="74"/>
      <c r="H360" s="74"/>
    </row>
    <row r="361" spans="1:8" hidden="1">
      <c r="A361" s="74"/>
      <c r="B361" s="74"/>
      <c r="C361" s="74"/>
      <c r="D361" s="74"/>
      <c r="E361" s="74"/>
      <c r="F361" s="74"/>
      <c r="G361" s="74"/>
      <c r="H361" s="74"/>
    </row>
    <row r="362" spans="1:8" hidden="1">
      <c r="A362" s="74"/>
      <c r="B362" s="74"/>
      <c r="C362" s="74"/>
      <c r="D362" s="74"/>
      <c r="E362" s="74"/>
      <c r="F362" s="74"/>
      <c r="G362" s="74"/>
      <c r="H362" s="74"/>
    </row>
    <row r="363" spans="1:8" hidden="1">
      <c r="A363" s="74"/>
      <c r="B363" s="74"/>
      <c r="C363" s="74"/>
      <c r="D363" s="74"/>
      <c r="E363" s="74"/>
      <c r="F363" s="74"/>
      <c r="G363" s="74"/>
      <c r="H363" s="74"/>
    </row>
    <row r="364" spans="1:8" hidden="1">
      <c r="A364" s="74"/>
      <c r="B364" s="74"/>
      <c r="C364" s="74"/>
      <c r="D364" s="74"/>
      <c r="E364" s="74"/>
      <c r="F364" s="74"/>
      <c r="G364" s="74"/>
      <c r="H364" s="74"/>
    </row>
    <row r="365" spans="1:8" hidden="1">
      <c r="A365" s="74"/>
      <c r="B365" s="74"/>
      <c r="C365" s="74"/>
      <c r="D365" s="74"/>
      <c r="E365" s="74"/>
      <c r="F365" s="74"/>
      <c r="G365" s="74"/>
      <c r="H365" s="74"/>
    </row>
    <row r="366" spans="1:8" hidden="1">
      <c r="A366" s="74"/>
      <c r="B366" s="74"/>
      <c r="C366" s="74"/>
      <c r="D366" s="74"/>
      <c r="E366" s="74"/>
      <c r="F366" s="74"/>
      <c r="G366" s="74"/>
      <c r="H366" s="74"/>
    </row>
    <row r="367" spans="1:8" hidden="1">
      <c r="A367" s="74"/>
      <c r="B367" s="74"/>
      <c r="C367" s="74"/>
      <c r="D367" s="74"/>
      <c r="E367" s="74"/>
      <c r="F367" s="74"/>
      <c r="G367" s="74"/>
      <c r="H367" s="74"/>
    </row>
    <row r="368" spans="1:8" hidden="1">
      <c r="A368" s="74"/>
      <c r="B368" s="74"/>
      <c r="C368" s="74"/>
      <c r="D368" s="74"/>
      <c r="E368" s="74"/>
      <c r="F368" s="74"/>
      <c r="G368" s="74"/>
      <c r="H368" s="74"/>
    </row>
    <row r="369" spans="1:8" hidden="1">
      <c r="A369" s="74"/>
      <c r="B369" s="74"/>
      <c r="C369" s="74"/>
      <c r="D369" s="74"/>
      <c r="E369" s="74"/>
      <c r="F369" s="74"/>
      <c r="G369" s="74"/>
      <c r="H369" s="74"/>
    </row>
    <row r="370" spans="1:8" hidden="1">
      <c r="A370" s="74"/>
      <c r="B370" s="74"/>
      <c r="C370" s="74"/>
      <c r="D370" s="77">
        <f>ROUNDUP(C62+C63,-2)</f>
        <v>0</v>
      </c>
      <c r="E370" s="74"/>
      <c r="F370" s="74"/>
      <c r="G370" s="74"/>
      <c r="H370" s="74"/>
    </row>
    <row r="371" spans="1:8" hidden="1">
      <c r="A371" s="74"/>
      <c r="B371" s="74"/>
      <c r="C371" s="74"/>
      <c r="D371" s="74"/>
      <c r="E371" s="74"/>
      <c r="F371" s="74"/>
      <c r="G371" s="74"/>
      <c r="H371" s="74"/>
    </row>
    <row r="372" spans="1:8" hidden="1">
      <c r="A372" s="74"/>
      <c r="B372" s="74"/>
      <c r="C372" s="74"/>
      <c r="D372" s="74"/>
      <c r="E372" s="74"/>
      <c r="F372" s="74"/>
      <c r="G372" s="74"/>
      <c r="H372" s="74"/>
    </row>
    <row r="373" spans="1:8" hidden="1">
      <c r="A373" s="74"/>
      <c r="B373" s="74"/>
      <c r="C373" s="74"/>
      <c r="D373" s="74"/>
      <c r="E373" s="74"/>
      <c r="F373" s="74"/>
      <c r="G373" s="74"/>
      <c r="H373" s="74"/>
    </row>
    <row r="374" spans="1:8" hidden="1">
      <c r="A374" s="74" t="s">
        <v>2</v>
      </c>
      <c r="B374" s="74"/>
      <c r="C374" s="74">
        <v>0</v>
      </c>
      <c r="D374" s="74"/>
      <c r="E374" s="74"/>
      <c r="F374" s="74"/>
      <c r="G374" s="74"/>
      <c r="H374" s="74"/>
    </row>
    <row r="375" spans="1:8" ht="15" hidden="1">
      <c r="A375" s="74">
        <v>0</v>
      </c>
      <c r="B375" s="74"/>
      <c r="C375" s="74">
        <v>7500</v>
      </c>
      <c r="D375" s="74">
        <v>1.7100000000000001E-2</v>
      </c>
      <c r="E375" s="75"/>
      <c r="F375" s="76">
        <f>IF(C54&lt;C375,C54*D375,C375*D375)</f>
        <v>0</v>
      </c>
      <c r="G375" s="74"/>
      <c r="H375" s="74"/>
    </row>
    <row r="376" spans="1:8" ht="15" hidden="1">
      <c r="A376" s="74">
        <v>7500</v>
      </c>
      <c r="B376" s="74"/>
      <c r="C376" s="74">
        <v>17500</v>
      </c>
      <c r="D376" s="74">
        <v>1.3679999999999999E-2</v>
      </c>
      <c r="E376" s="75"/>
      <c r="F376" s="76" t="str">
        <f>IF(C54&lt;=A376," ",IF(C54&lt;C376,(C54-C375)*D376,(C376-A376)*D376))</f>
        <v xml:space="preserve"> </v>
      </c>
      <c r="G376" s="74"/>
      <c r="H376" s="74"/>
    </row>
    <row r="377" spans="1:8" ht="15" hidden="1">
      <c r="A377" s="74">
        <v>17500</v>
      </c>
      <c r="B377" s="74"/>
      <c r="C377" s="74">
        <v>30000</v>
      </c>
      <c r="D377" s="74">
        <v>9.1199999999999996E-3</v>
      </c>
      <c r="E377" s="75"/>
      <c r="F377" s="76" t="str">
        <f>IF(C54&lt;=A377," ",IF(C54&lt;C377,(C54-C376)*D377,(C377-A377)*D377))</f>
        <v xml:space="preserve"> </v>
      </c>
      <c r="G377" s="74"/>
      <c r="H377" s="74"/>
    </row>
    <row r="378" spans="1:8" ht="15" hidden="1">
      <c r="A378" s="74">
        <v>30000</v>
      </c>
      <c r="B378" s="74"/>
      <c r="C378" s="74">
        <v>45495</v>
      </c>
      <c r="D378" s="74">
        <v>6.8399999999999997E-3</v>
      </c>
      <c r="E378" s="75"/>
      <c r="F378" s="76" t="str">
        <f>IF(C54&lt;=A378," ",IF(C54&lt;C378,(C54-C377)*D378,(C378-A378)*D378))</f>
        <v xml:space="preserve"> </v>
      </c>
      <c r="G378" s="74"/>
      <c r="H378" s="74"/>
    </row>
    <row r="379" spans="1:8" ht="15" hidden="1">
      <c r="A379" s="74">
        <v>45495</v>
      </c>
      <c r="B379" s="74"/>
      <c r="C379" s="74">
        <v>64095</v>
      </c>
      <c r="D379" s="74">
        <v>4.5599999999999998E-3</v>
      </c>
      <c r="E379" s="75"/>
      <c r="F379" s="76" t="str">
        <f>IF(C54&lt;=A379," ",IF(C54&lt;C379,(C54-C378)*D379,(C379-A379)*D379))</f>
        <v xml:space="preserve"> </v>
      </c>
      <c r="G379" s="74"/>
      <c r="H379" s="74"/>
    </row>
    <row r="380" spans="1:8" ht="15" hidden="1">
      <c r="A380" s="74">
        <v>64095</v>
      </c>
      <c r="B380" s="74"/>
      <c r="C380" s="74">
        <v>250095</v>
      </c>
      <c r="D380" s="74">
        <v>2.2799999999999999E-3</v>
      </c>
      <c r="E380" s="75"/>
      <c r="F380" s="76" t="str">
        <f>IF(C54&lt;=A380," ",IF(C54&lt;C380,(C54-C379)*D380,(C380-A380)*D380))</f>
        <v xml:space="preserve"> </v>
      </c>
      <c r="G380" s="74"/>
      <c r="H380" s="74"/>
    </row>
    <row r="381" spans="1:8" ht="15" hidden="1">
      <c r="A381" s="74">
        <v>250095</v>
      </c>
      <c r="B381" s="74"/>
      <c r="C381" s="77">
        <f>C54</f>
        <v>0</v>
      </c>
      <c r="D381" s="74">
        <v>4.5600000000000003E-4</v>
      </c>
      <c r="E381" s="75"/>
      <c r="F381" s="76" t="str">
        <f>IF(C54&lt;=A381," ",IF(C54&lt;C381,(C54-C380)*D381,(C381-A381)*D381))</f>
        <v xml:space="preserve"> </v>
      </c>
      <c r="G381" s="74"/>
      <c r="H381" s="74"/>
    </row>
    <row r="382" spans="1:8" ht="15" hidden="1">
      <c r="A382" s="74">
        <v>10075000</v>
      </c>
      <c r="B382" s="74"/>
      <c r="C382" s="74">
        <v>0</v>
      </c>
      <c r="D382" s="74">
        <v>4.5600000000000003E-4</v>
      </c>
      <c r="E382" s="78" t="str">
        <f>IF($C$277&lt;=A382," E90",IF($C$277&lt;C382,($C$277-C381)*D382,(C382-A382)*D382))</f>
        <v xml:space="preserve"> E90</v>
      </c>
      <c r="F382" s="79"/>
      <c r="G382" s="74"/>
      <c r="H382" s="74"/>
    </row>
    <row r="383" spans="1:8" ht="15" hidden="1">
      <c r="A383" s="74"/>
      <c r="B383" s="74"/>
      <c r="C383" s="74"/>
      <c r="D383" s="74"/>
      <c r="E383" s="80"/>
      <c r="F383" s="79"/>
      <c r="G383" s="74"/>
      <c r="H383" s="74"/>
    </row>
    <row r="384" spans="1:8" ht="14.25" hidden="1">
      <c r="A384" s="74" t="s">
        <v>52</v>
      </c>
      <c r="B384" s="74"/>
      <c r="C384" s="74"/>
      <c r="D384" s="74"/>
      <c r="E384" s="81">
        <f>SUM(F375:F382)</f>
        <v>0</v>
      </c>
      <c r="F384" s="79"/>
      <c r="G384" s="74"/>
      <c r="H384" s="74"/>
    </row>
    <row r="385" hidden="1"/>
  </sheetData>
  <sheetProtection password="B1D3" sheet="1" objects="1" scenarios="1"/>
  <phoneticPr fontId="0" type="noConversion"/>
  <dataValidations count="9">
    <dataValidation type="list" allowBlank="1" showInputMessage="1" showErrorMessage="1" sqref="C37 C41:C42">
      <formula1>$G$289:$G$290</formula1>
    </dataValidation>
    <dataValidation type="list" allowBlank="1" showInputMessage="1" showErrorMessage="1" sqref="C36">
      <formula1>$G$286:$G$287</formula1>
    </dataValidation>
    <dataValidation type="list" allowBlank="1" showInputMessage="1" showErrorMessage="1" sqref="C35">
      <formula1>$F$286:$F$287</formula1>
    </dataValidation>
    <dataValidation type="list" allowBlank="1" showInputMessage="1" showErrorMessage="1" sqref="C34">
      <formula1>$E$286:$E$287</formula1>
    </dataValidation>
    <dataValidation type="list" allowBlank="1" showInputMessage="1" showErrorMessage="1" sqref="C10">
      <formula1>$D$278:$D$279</formula1>
    </dataValidation>
    <dataValidation type="list" allowBlank="1" showInputMessage="1" showErrorMessage="1" sqref="C9">
      <formula1>$C$278:$C$279</formula1>
    </dataValidation>
    <dataValidation type="list" allowBlank="1" showInputMessage="1" showErrorMessage="1" sqref="C11">
      <formula1>$G$278:$G$279</formula1>
    </dataValidation>
    <dataValidation type="list" allowBlank="1" showInputMessage="1" showErrorMessage="1" sqref="C56">
      <formula1>$F$339:$F$340</formula1>
    </dataValidation>
    <dataValidation type="list" allowBlank="1" showInputMessage="1" showErrorMessage="1" sqref="C89">
      <formula1>$E$99:$E$100</formula1>
    </dataValidation>
  </dataValidations>
  <hyperlinks>
    <hyperlink ref="D109" r:id="rId1"/>
    <hyperlink ref="C109" r:id="rId2"/>
    <hyperlink ref="C107" r:id="rId3"/>
    <hyperlink ref="D107" r:id="rId4"/>
    <hyperlink ref="C111" r:id="rId5"/>
    <hyperlink ref="B10"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VBIBTHMH</vt:lpstr>
      <vt:lpstr>VBIBTHMH!_1._Zegels_Minuut_Brevet</vt:lpstr>
      <vt:lpstr>VBIBTHMH!_2._Registratie_Minuut_Brevet</vt:lpstr>
      <vt:lpstr>VBIBTHMH!_3._Registratie_aanhangsel</vt:lpstr>
      <vt:lpstr>VBIBTHMH!Aard</vt:lpstr>
      <vt:lpstr>VBIBTHMH!Afdrukbereik</vt:lpstr>
      <vt:lpstr>VBIBTHMH!Datum</vt:lpstr>
      <vt:lpstr>VBIBTHMH!KOSTENFICHE</vt:lpstr>
      <vt:lpstr>VBIBTHMH!Naam</vt:lpstr>
      <vt:lpstr>VBIBTHMH!Rep.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2012-08-13T19:57:51Z</dcterms:created>
  <dcterms:modified xsi:type="dcterms:W3CDTF">2014-11-20T09:12:16Z</dcterms:modified>
</cp:coreProperties>
</file>