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80" yWindow="150" windowWidth="14355" windowHeight="7995"/>
  </bookViews>
  <sheets>
    <sheet name="VBIBTVABREYNE" sheetId="1" r:id="rId1"/>
  </sheets>
  <definedNames>
    <definedName name="_1._Zegels_Minuut_Brevet" localSheetId="0">VBIBTVABREYNE!$A$17:$F$17</definedName>
    <definedName name="_1._Zegels_Minuut_Brevet">#REF!</definedName>
    <definedName name="_10._Tweede_getuigschrift" localSheetId="0">VBIBTVABREYNE!#REF!</definedName>
    <definedName name="_10._Tweede_getuigschrift">#REF!</definedName>
    <definedName name="_11._Kadaster_uittreksel" localSheetId="0">VBIBTVABREYNE!#REF!</definedName>
    <definedName name="_11._Kadaster_uittreksel">#REF!</definedName>
    <definedName name="_12._Getuigen" localSheetId="0">VBIBTVABREYNE!#REF!</definedName>
    <definedName name="_12._Getuigen">#REF!</definedName>
    <definedName name="_13._Allerlei_uitgaven" localSheetId="0">VBIBTVABREYNE!#REF!</definedName>
    <definedName name="_13._Allerlei_uitgaven">#REF!</definedName>
    <definedName name="_14." localSheetId="0">VBIBTVABREYNE!#REF!</definedName>
    <definedName name="_14.">#REF!</definedName>
    <definedName name="_15." localSheetId="0">VBIBTVABREYNE!#REF!</definedName>
    <definedName name="_15.">#REF!</definedName>
    <definedName name="_2._Registratie_Minuut_Brevet" localSheetId="0">VBIBTVABREYNE!$B$21:$G$21</definedName>
    <definedName name="_2._Registratie_Minuut_Brevet">#REF!</definedName>
    <definedName name="_3._Registratie_aanhangsel" localSheetId="0">VBIBTVABREYNE!$E$23:$G$23</definedName>
    <definedName name="_3._Registratie_aanhangsel">#REF!</definedName>
    <definedName name="_4.Zegels_afschrift_grosse" localSheetId="0">VBIBTVABREYNE!#REF!</definedName>
    <definedName name="_4.Zegels_afschrift_grosse">#REF!</definedName>
    <definedName name="_5._Hypotheek__inschr._overschr._doorh." localSheetId="0">VBIBTVABREYNE!#REF!</definedName>
    <definedName name="_5._Hypotheek__inschr._overschr._doorh.">#REF!</definedName>
    <definedName name="_6._Loon_pandbewaarder" localSheetId="0">VBIBTVABREYNE!#REF!</definedName>
    <definedName name="_6._Loon_pandbewaarder">#REF!</definedName>
    <definedName name="_7._Zegels__bord._aanh." localSheetId="0">VBIBTVABREYNE!#REF!</definedName>
    <definedName name="_7._Zegels__bord._aanh.">#REF!</definedName>
    <definedName name="_8._Opzoekingen" localSheetId="0">VBIBTVABREYNE!#REF!</definedName>
    <definedName name="_8._Opzoekingen">#REF!</definedName>
    <definedName name="_9._Hypothecair_getuigschrift" localSheetId="0">VBIBTVABREYNE!#REF!</definedName>
    <definedName name="_9._Hypothecair_getuigschrift">#REF!</definedName>
    <definedName name="Aard" localSheetId="0">VBIBTVABREYNE!$C$7:$F$7</definedName>
    <definedName name="Aard">#REF!</definedName>
    <definedName name="_xlnm.Print_Area" localSheetId="0">VBIBTVABREYNE!$A$1:$E$51</definedName>
    <definedName name="Datum" localSheetId="0">VBIBTVABREYNE!$B$7:$G$49</definedName>
    <definedName name="Datum">#REF!</definedName>
    <definedName name="gemeentelijke_info">#REF!</definedName>
    <definedName name="Kantoor_van_Notaris_J._SIMONART_te_Leuven" localSheetId="0">VBIBTVABREYNE!#REF!</definedName>
    <definedName name="Kantoor_van_Notaris_J._SIMONART_te_Leuven">#REF!</definedName>
    <definedName name="KOSTENFICHE" localSheetId="0">VBIBTVABREYNE!$A$1:$G$49</definedName>
    <definedName name="KOSTENFICHE">#REF!</definedName>
    <definedName name="Last_Row">IF(Values_Entered,Header_Row+Number_of_Payments,Header_Row)</definedName>
    <definedName name="Naam" localSheetId="0">VBIBTVABREYNE!$C$8:$F$8</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VBIBTVABREYNE!$F$7:$F$50</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VBIBTVABREYNE!#REF!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VBIBTVABREYNE!$A$3:$G$49</definedName>
  </definedNames>
  <calcPr calcId="145621"/>
</workbook>
</file>

<file path=xl/calcChain.xml><?xml version="1.0" encoding="utf-8"?>
<calcChain xmlns="http://schemas.openxmlformats.org/spreadsheetml/2006/main">
  <c r="D39" i="1" l="1"/>
  <c r="B9" i="1"/>
  <c r="C69" i="1" s="1"/>
  <c r="D22" i="1"/>
  <c r="D23" i="1"/>
  <c r="E64" i="1"/>
  <c r="C67" i="1"/>
  <c r="D18" i="1" s="1"/>
  <c r="C72" i="1"/>
  <c r="C73" i="1" s="1"/>
  <c r="E76" i="1"/>
  <c r="F76" i="1"/>
  <c r="E77" i="1"/>
  <c r="F78" i="1"/>
  <c r="E79" i="1"/>
  <c r="E82" i="1"/>
  <c r="E83" i="1"/>
  <c r="F83" i="1"/>
  <c r="E84" i="1"/>
  <c r="F84" i="1"/>
  <c r="E85" i="1"/>
  <c r="F85" i="1"/>
  <c r="B89" i="1"/>
  <c r="C89" i="1"/>
  <c r="B90" i="1"/>
  <c r="C90" i="1"/>
  <c r="E86" i="1" l="1"/>
  <c r="D45" i="1" s="1"/>
  <c r="F86" i="1"/>
  <c r="D46" i="1" s="1"/>
  <c r="E70" i="1"/>
  <c r="C78" i="1" s="1"/>
  <c r="C77" i="1" s="1"/>
  <c r="F109" i="1"/>
  <c r="C70" i="1"/>
  <c r="F108" i="1"/>
  <c r="C68" i="1"/>
  <c r="F111" i="1"/>
  <c r="D70" i="1"/>
  <c r="F107" i="1"/>
  <c r="F106" i="1"/>
  <c r="C112" i="1"/>
  <c r="F110" i="1"/>
  <c r="F112" i="1"/>
  <c r="C82" i="1"/>
  <c r="C83" i="1"/>
  <c r="F77" i="1"/>
  <c r="F79" i="1" s="1"/>
  <c r="D43" i="1" s="1"/>
  <c r="E78" i="1"/>
  <c r="E80" i="1" s="1"/>
  <c r="D42" i="1" s="1"/>
  <c r="E69" i="1"/>
  <c r="C76" i="1" s="1"/>
  <c r="C75" i="1" s="1"/>
  <c r="C74" i="1" s="1"/>
  <c r="D69" i="1"/>
  <c r="E50" i="1" l="1"/>
  <c r="F114" i="1"/>
  <c r="E17" i="1" s="1"/>
  <c r="E27" i="1" s="1"/>
  <c r="C84" i="1"/>
  <c r="D19" i="1" s="1"/>
  <c r="A92" i="1" l="1"/>
  <c r="A93" i="1"/>
  <c r="D20" i="1" l="1"/>
  <c r="E26" i="1" s="1"/>
  <c r="E29" i="1" s="1"/>
  <c r="E48" i="1" s="1"/>
</calcChain>
</file>

<file path=xl/comments1.xml><?xml version="1.0" encoding="utf-8"?>
<comments xmlns="http://schemas.openxmlformats.org/spreadsheetml/2006/main">
  <authors>
    <author>Formados</author>
    <author>Jo Hermans</author>
  </authors>
  <commentList>
    <comment ref="A11" authorId="0">
      <text>
        <r>
          <rPr>
            <sz val="9"/>
            <color indexed="81"/>
            <rFont val="Tahoma"/>
            <family val="2"/>
          </rPr>
          <t>- achat pur (pas d'échange,...)
- pleine propriété d'un immeuble affecté ou destiné en tout ou en partie à l'habitation (maison ou appartement en construction ou sur plan, PAS DE TERRAIN A BATIR)
- pas propriétaire de la totalité d'une autre habitation
- établir résidence principale dans la maison (2 ans) ou l'appartement en construction (3 ans) et maintien de la résidence principale dans le bien acquis pendant 5 ans</t>
        </r>
      </text>
    </comment>
    <comment ref="A13" authorId="1">
      <text>
        <r>
          <rPr>
            <sz val="8"/>
            <color indexed="81"/>
            <rFont val="Tahoma"/>
            <family val="2"/>
          </rPr>
          <t>Dans ce cas l'acquéreur a droit à une réduction de 250 euros sur l'honoraire pour autant que le RC de la maison satisfait aux conditions applicables dans les autres régions (745 euros,…) et que l'abattement est également d'application</t>
        </r>
        <r>
          <rPr>
            <sz val="8"/>
            <color indexed="81"/>
            <rFont val="Tahoma"/>
            <family val="2"/>
          </rPr>
          <t xml:space="preserve">
</t>
        </r>
      </text>
    </comment>
  </commentList>
</comments>
</file>

<file path=xl/sharedStrings.xml><?xml version="1.0" encoding="utf-8"?>
<sst xmlns="http://schemas.openxmlformats.org/spreadsheetml/2006/main" count="119" uniqueCount="92">
  <si>
    <t>Dossier</t>
  </si>
  <si>
    <t>Prijs</t>
  </si>
  <si>
    <t>Abattement?</t>
  </si>
  <si>
    <t>------------------------------------------------------------------------------------------------</t>
  </si>
  <si>
    <t>Ereloon</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</si>
  <si>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</si>
  <si>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</si>
  <si>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</si>
  <si>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</si>
  <si>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</si>
  <si>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</si>
  <si>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</si>
  <si>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</si>
  <si>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</si>
  <si>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</si>
  <si>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</si>
  <si>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</si>
  <si>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</si>
  <si>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</si>
  <si>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</si>
  <si>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</si>
  <si>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</si>
  <si>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</si>
  <si>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</si>
  <si>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</si>
  <si>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</si>
  <si>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</si>
  <si>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</si>
  <si>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</si>
  <si>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</si>
  <si>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</si>
  <si>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</si>
  <si>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</si>
  <si>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</si>
  <si>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</si>
  <si>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</si>
  <si>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</si>
  <si>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</si>
  <si>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</si>
  <si>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</si>
  <si>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</si>
  <si>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</si>
  <si>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</si>
  <si>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</si>
  <si>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</si>
  <si>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</si>
  <si>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</si>
  <si>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</si>
  <si>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</si>
  <si>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</si>
  <si>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</si>
  <si>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</si>
  <si>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VENTE BIEN IMMOBILIER AVEC TVA - BRUXELLES</t>
  </si>
  <si>
    <t>Client</t>
  </si>
  <si>
    <t>Valeur terrain</t>
  </si>
  <si>
    <t>Constructions</t>
  </si>
  <si>
    <t>Même propriétaire?</t>
  </si>
  <si>
    <t>Prix des constructions finies à l'acte</t>
  </si>
  <si>
    <t>Charges:</t>
  </si>
  <si>
    <t>Base pour honoraires</t>
  </si>
  <si>
    <t>Acompte payé</t>
  </si>
  <si>
    <t xml:space="preserve">Abattement majoré? (EDRLR) </t>
  </si>
  <si>
    <t>Crédit social pour au moins 50%?</t>
  </si>
  <si>
    <t>Recherche</t>
  </si>
  <si>
    <t>Honoraire</t>
  </si>
  <si>
    <t>Enregistrement</t>
  </si>
  <si>
    <t>Réduction abattement</t>
  </si>
  <si>
    <t>Abattement majoré</t>
  </si>
  <si>
    <t>Enregistrement annexe(s)</t>
  </si>
  <si>
    <t>TVA</t>
  </si>
  <si>
    <t>Transcription (rôles)</t>
  </si>
  <si>
    <t>Frais divers</t>
  </si>
  <si>
    <t>Quote-part acte de base ou acte de lotissement</t>
  </si>
  <si>
    <t>Total frais acquéreur:</t>
  </si>
  <si>
    <t>Total acquéreur:</t>
  </si>
  <si>
    <t>Commission agence immobilière</t>
  </si>
  <si>
    <t>Frais à charge du vendeur</t>
  </si>
  <si>
    <t>Frais à charge du vendeur ou de l'acquéreur (faites le choix)</t>
  </si>
  <si>
    <t>Renseignements urbanistiques</t>
  </si>
  <si>
    <t>Mesurage</t>
  </si>
  <si>
    <t>Attestations du sol</t>
  </si>
  <si>
    <t>Autres</t>
  </si>
  <si>
    <t>Total frais supplémentaires acquéreur</t>
  </si>
  <si>
    <t>Total frais supplémentaires vendeur</t>
  </si>
  <si>
    <t>Total général acquéreur:</t>
  </si>
  <si>
    <t>Total général vendeur:</t>
  </si>
  <si>
    <t>oui</t>
  </si>
  <si>
    <t>non</t>
  </si>
  <si>
    <t>acquéreur</t>
  </si>
  <si>
    <t>vendeur</t>
  </si>
  <si>
    <t>Frais à charge de l'acquéreur</t>
  </si>
  <si>
    <t>Livret</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</si>
</sst>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00\ &quot;€&quot;_-;\-* #,##0.00\ &quot;€&quot;_-;_-* &quot;-&quot;??\ &quot;€&quot;_-;_-@_-"/>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s>
  <fonts count="17">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sz val="11"/>
      <color theme="1"/>
      <name val="Calibri"/>
      <family val="2"/>
      <scheme val="minor"/>
    </font>
    <font>
      <b/>
      <sz val="11"/>
      <color theme="1"/>
      <name val="Calibri"/>
      <family val="2"/>
      <scheme val="minor"/>
    </font>
  </fonts>
  <fills count="14">
    <fill>
      <patternFill patternType="none"/>
    </fill>
    <fill>
      <patternFill patternType="gray125"/>
    </fill>
    <fill>
      <patternFill patternType="solid">
        <fgColor indexed="41"/>
        <bgColor indexed="64"/>
      </patternFill>
    </fill>
    <fill>
      <patternFill patternType="solid">
        <fgColor indexed="51"/>
        <bgColor indexed="64"/>
      </patternFill>
    </fill>
    <fill>
      <patternFill patternType="solid">
        <fgColor indexed="21"/>
        <bgColor indexed="64"/>
      </patternFill>
    </fill>
    <fill>
      <patternFill patternType="solid">
        <fgColor indexed="47"/>
        <bgColor indexed="64"/>
      </patternFill>
    </fill>
    <fill>
      <patternFill patternType="solid">
        <fgColor indexed="42"/>
        <bgColor indexed="64"/>
      </patternFill>
    </fill>
    <fill>
      <patternFill patternType="solid">
        <fgColor indexed="22"/>
        <bgColor indexed="64"/>
      </patternFill>
    </fill>
    <fill>
      <patternFill patternType="solid">
        <fgColor indexed="43"/>
        <bgColor indexed="64"/>
      </patternFill>
    </fill>
    <fill>
      <patternFill patternType="solid">
        <fgColor indexed="52"/>
        <bgColor indexed="64"/>
      </patternFill>
    </fill>
    <fill>
      <patternFill patternType="solid">
        <fgColor indexed="19"/>
        <bgColor indexed="64"/>
      </patternFill>
    </fill>
    <fill>
      <patternFill patternType="solid">
        <fgColor indexed="49"/>
        <bgColor indexed="64"/>
      </patternFill>
    </fill>
    <fill>
      <patternFill patternType="solid">
        <fgColor indexed="13"/>
        <bgColor indexed="64"/>
      </patternFill>
    </fill>
    <fill>
      <patternFill patternType="solid">
        <fgColor indexed="26"/>
        <bgColor indexed="64"/>
      </patternFill>
    </fill>
  </fills>
  <borders count="17">
    <border>
      <left/>
      <right/>
      <top/>
      <bottom/>
      <diagonal/>
    </border>
    <border>
      <left/>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right/>
      <top style="thick">
        <color indexed="20"/>
      </top>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20"/>
      </top>
      <bottom style="thin">
        <color indexed="20"/>
      </bottom>
      <diagonal/>
    </border>
    <border>
      <left/>
      <right/>
      <top style="thin">
        <color theme="4"/>
      </top>
      <bottom style="double">
        <color theme="4"/>
      </bottom>
      <diagonal/>
    </border>
  </borders>
  <cellStyleXfs count="17">
    <xf numFmtId="0" fontId="0" fillId="0" borderId="0"/>
    <xf numFmtId="172" fontId="11" fillId="0" borderId="0">
      <protection locked="0"/>
    </xf>
    <xf numFmtId="173" fontId="3" fillId="0" borderId="0" applyFont="0" applyFill="0" applyBorder="0" applyAlignment="0" applyProtection="0"/>
    <xf numFmtId="174" fontId="11" fillId="0" borderId="0">
      <protection locked="0"/>
    </xf>
    <xf numFmtId="175" fontId="3" fillId="0" borderId="0" applyFont="0" applyFill="0" applyBorder="0" applyAlignment="0" applyProtection="0"/>
    <xf numFmtId="176" fontId="11" fillId="0" borderId="0">
      <protection locked="0"/>
    </xf>
    <xf numFmtId="177" fontId="11" fillId="0" borderId="0">
      <protection locked="0"/>
    </xf>
    <xf numFmtId="178" fontId="12" fillId="0" borderId="0">
      <protection locked="0"/>
    </xf>
    <xf numFmtId="178" fontId="12" fillId="0" borderId="0">
      <protection locked="0"/>
    </xf>
    <xf numFmtId="0" fontId="4" fillId="0" borderId="0" applyNumberFormat="0" applyFill="0" applyBorder="0" applyAlignment="0" applyProtection="0">
      <alignment vertical="top"/>
      <protection locked="0"/>
    </xf>
    <xf numFmtId="179" fontId="11" fillId="0" borderId="0">
      <protection locked="0"/>
    </xf>
    <xf numFmtId="0" fontId="13" fillId="0" borderId="0"/>
    <xf numFmtId="0" fontId="15" fillId="0" borderId="0"/>
    <xf numFmtId="0" fontId="3" fillId="0" borderId="0"/>
    <xf numFmtId="0" fontId="15" fillId="0" borderId="0"/>
    <xf numFmtId="178" fontId="11" fillId="0" borderId="1">
      <protection locked="0"/>
    </xf>
    <xf numFmtId="0" fontId="16" fillId="0" borderId="16" applyNumberFormat="0" applyFill="0" applyAlignment="0" applyProtection="0"/>
  </cellStyleXfs>
  <cellXfs count="105">
    <xf numFmtId="0" fontId="0" fillId="0" borderId="0" xfId="0"/>
    <xf numFmtId="0" fontId="0" fillId="2" borderId="0" xfId="0" applyFill="1" applyBorder="1" applyAlignment="1" applyProtection="1">
      <alignment horizontal="left"/>
      <protection locked="0" hidden="1"/>
    </xf>
    <xf numFmtId="0" fontId="0" fillId="2" borderId="0" xfId="0" applyFill="1" applyBorder="1" applyAlignment="1" applyProtection="1">
      <alignment horizontal="left"/>
      <protection hidden="1"/>
    </xf>
    <xf numFmtId="0" fontId="3" fillId="3" borderId="2" xfId="0" applyFont="1" applyFill="1" applyBorder="1" applyAlignment="1" applyProtection="1">
      <alignment horizontal="left"/>
      <protection hidden="1"/>
    </xf>
    <xf numFmtId="0" fontId="2" fillId="4" borderId="3" xfId="0" applyFont="1" applyFill="1" applyBorder="1" applyAlignment="1" applyProtection="1">
      <alignment horizontal="left"/>
      <protection hidden="1"/>
    </xf>
    <xf numFmtId="0" fontId="0" fillId="4" borderId="3" xfId="0" applyNumberFormat="1" applyFill="1" applyBorder="1" applyAlignment="1" applyProtection="1">
      <protection hidden="1"/>
    </xf>
    <xf numFmtId="165" fontId="0" fillId="4" borderId="3" xfId="0" applyNumberFormat="1" applyFill="1" applyBorder="1" applyAlignment="1" applyProtection="1">
      <protection hidden="1"/>
    </xf>
    <xf numFmtId="0" fontId="2" fillId="4" borderId="0" xfId="0" applyFont="1" applyFill="1" applyBorder="1" applyAlignment="1" applyProtection="1">
      <alignment horizontal="left"/>
      <protection hidden="1"/>
    </xf>
    <xf numFmtId="165" fontId="0" fillId="4" borderId="0" xfId="0" applyNumberFormat="1" applyFill="1" applyBorder="1" applyAlignment="1" applyProtection="1">
      <protection hidden="1"/>
    </xf>
    <xf numFmtId="0" fontId="0" fillId="4" borderId="0" xfId="0" applyFill="1" applyBorder="1" applyAlignment="1" applyProtection="1">
      <alignment horizontal="left"/>
      <protection hidden="1"/>
    </xf>
    <xf numFmtId="0" fontId="0" fillId="4" borderId="0" xfId="0" applyNumberFormat="1" applyFill="1" applyBorder="1" applyAlignment="1" applyProtection="1">
      <protection hidden="1"/>
    </xf>
    <xf numFmtId="0" fontId="0" fillId="4" borderId="0" xfId="0" applyFill="1" applyProtection="1">
      <protection hidden="1"/>
    </xf>
    <xf numFmtId="167" fontId="0" fillId="4" borderId="0" xfId="0" applyNumberFormat="1" applyFill="1" applyBorder="1" applyAlignment="1" applyProtection="1">
      <protection hidden="1"/>
    </xf>
    <xf numFmtId="165" fontId="3" fillId="4" borderId="0" xfId="0" applyNumberFormat="1" applyFont="1" applyFill="1" applyBorder="1" applyAlignment="1" applyProtection="1">
      <protection hidden="1"/>
    </xf>
    <xf numFmtId="0" fontId="2" fillId="4" borderId="0" xfId="0" quotePrefix="1" applyFont="1" applyFill="1" applyBorder="1" applyAlignment="1" applyProtection="1">
      <alignment horizontal="left"/>
      <protection hidden="1"/>
    </xf>
    <xf numFmtId="0" fontId="3" fillId="4" borderId="0" xfId="0" applyFont="1" applyFill="1" applyBorder="1" applyAlignment="1" applyProtection="1">
      <alignment horizontal="left"/>
      <protection hidden="1"/>
    </xf>
    <xf numFmtId="167" fontId="0" fillId="4" borderId="0" xfId="0" applyNumberFormat="1" applyFill="1" applyBorder="1" applyAlignment="1" applyProtection="1">
      <alignment horizontal="left"/>
      <protection hidden="1"/>
    </xf>
    <xf numFmtId="0" fontId="3" fillId="4" borderId="2" xfId="0" applyFont="1" applyFill="1" applyBorder="1" applyProtection="1">
      <protection hidden="1"/>
    </xf>
    <xf numFmtId="0" fontId="0" fillId="4" borderId="0" xfId="0" applyFill="1" applyBorder="1" applyProtection="1">
      <protection hidden="1"/>
    </xf>
    <xf numFmtId="0" fontId="3" fillId="4" borderId="0" xfId="0" applyFont="1" applyFill="1" applyBorder="1" applyProtection="1">
      <protection hidden="1"/>
    </xf>
    <xf numFmtId="167" fontId="0" fillId="4" borderId="0" xfId="0" applyNumberFormat="1" applyFill="1" applyBorder="1" applyProtection="1">
      <protection hidden="1"/>
    </xf>
    <xf numFmtId="0" fontId="3" fillId="4" borderId="0" xfId="0" applyFont="1" applyFill="1" applyProtection="1">
      <protection hidden="1"/>
    </xf>
    <xf numFmtId="167" fontId="0" fillId="4" borderId="0" xfId="0" applyNumberFormat="1" applyFill="1" applyProtection="1">
      <protection hidden="1"/>
    </xf>
    <xf numFmtId="0" fontId="0" fillId="4" borderId="4" xfId="0" applyFill="1" applyBorder="1" applyAlignment="1" applyProtection="1">
      <alignment horizontal="left"/>
      <protection hidden="1"/>
    </xf>
    <xf numFmtId="0" fontId="0" fillId="4" borderId="5" xfId="0" applyFill="1" applyBorder="1" applyAlignment="1" applyProtection="1">
      <alignment horizontal="left"/>
      <protection hidden="1"/>
    </xf>
    <xf numFmtId="165" fontId="0" fillId="4" borderId="4" xfId="0" applyNumberFormat="1" applyFill="1" applyBorder="1" applyAlignment="1" applyProtection="1">
      <protection hidden="1"/>
    </xf>
    <xf numFmtId="3" fontId="3" fillId="4" borderId="0" xfId="0" applyNumberFormat="1" applyFont="1" applyFill="1" applyProtection="1">
      <protection hidden="1"/>
    </xf>
    <xf numFmtId="167" fontId="3" fillId="4" borderId="0" xfId="0" applyNumberFormat="1" applyFont="1" applyFill="1" applyProtection="1">
      <protection hidden="1"/>
    </xf>
    <xf numFmtId="0" fontId="5" fillId="4" borderId="0" xfId="0" applyFont="1" applyFill="1" applyProtection="1">
      <protection hidden="1"/>
    </xf>
    <xf numFmtId="169" fontId="0" fillId="4" borderId="0" xfId="0" applyNumberFormat="1" applyFill="1" applyBorder="1" applyAlignment="1" applyProtection="1">
      <alignment horizontal="right"/>
      <protection hidden="1"/>
    </xf>
    <xf numFmtId="0" fontId="6" fillId="4" borderId="0" xfId="0" applyFont="1" applyFill="1" applyProtection="1">
      <protection hidden="1"/>
    </xf>
    <xf numFmtId="3" fontId="3" fillId="4" borderId="0" xfId="0" quotePrefix="1" applyNumberFormat="1" applyFont="1" applyFill="1" applyAlignment="1" applyProtection="1">
      <alignment horizontal="left"/>
      <protection hidden="1"/>
    </xf>
    <xf numFmtId="3" fontId="3" fillId="4" borderId="6" xfId="0" applyNumberFormat="1" applyFont="1" applyFill="1" applyBorder="1" applyProtection="1">
      <protection hidden="1"/>
    </xf>
    <xf numFmtId="170" fontId="7" fillId="4" borderId="7" xfId="0" applyNumberFormat="1" applyFont="1" applyFill="1" applyBorder="1" applyAlignment="1" applyProtection="1">
      <alignment horizontal="center"/>
      <protection hidden="1"/>
    </xf>
    <xf numFmtId="0" fontId="7" fillId="4" borderId="7" xfId="0" applyFont="1" applyFill="1" applyBorder="1" applyAlignment="1" applyProtection="1">
      <alignment horizontal="center"/>
      <protection hidden="1"/>
    </xf>
    <xf numFmtId="0" fontId="7" fillId="4" borderId="8" xfId="0" applyFont="1" applyFill="1" applyBorder="1" applyAlignment="1" applyProtection="1">
      <alignment horizontal="center"/>
      <protection hidden="1"/>
    </xf>
    <xf numFmtId="168" fontId="8" fillId="4" borderId="7" xfId="0" applyNumberFormat="1" applyFont="1" applyFill="1" applyBorder="1" applyProtection="1">
      <protection hidden="1"/>
    </xf>
    <xf numFmtId="170" fontId="8" fillId="4" borderId="7" xfId="0" applyNumberFormat="1" applyFont="1" applyFill="1" applyBorder="1" applyProtection="1">
      <protection hidden="1"/>
    </xf>
    <xf numFmtId="171" fontId="8" fillId="4" borderId="7" xfId="0" applyNumberFormat="1" applyFont="1" applyFill="1" applyBorder="1" applyProtection="1">
      <protection hidden="1"/>
    </xf>
    <xf numFmtId="171" fontId="8" fillId="4" borderId="8" xfId="0" applyNumberFormat="1" applyFont="1" applyFill="1" applyBorder="1" applyProtection="1">
      <protection hidden="1"/>
    </xf>
    <xf numFmtId="0" fontId="8" fillId="4" borderId="9" xfId="0" applyFont="1" applyFill="1" applyBorder="1" applyProtection="1">
      <protection hidden="1"/>
    </xf>
    <xf numFmtId="0" fontId="8" fillId="4" borderId="0" xfId="0" applyFont="1" applyFill="1" applyBorder="1" applyProtection="1">
      <protection hidden="1"/>
    </xf>
    <xf numFmtId="0" fontId="9" fillId="4" borderId="10" xfId="0" applyFont="1" applyFill="1" applyBorder="1" applyProtection="1">
      <protection hidden="1"/>
    </xf>
    <xf numFmtId="0" fontId="8" fillId="4" borderId="0" xfId="0" applyFont="1" applyFill="1" applyProtection="1">
      <protection hidden="1"/>
    </xf>
    <xf numFmtId="170" fontId="7" fillId="4" borderId="0" xfId="0" applyNumberFormat="1" applyFont="1" applyFill="1" applyBorder="1" applyAlignment="1" applyProtection="1">
      <alignment horizontal="center"/>
      <protection hidden="1"/>
    </xf>
    <xf numFmtId="0" fontId="8" fillId="4" borderId="10" xfId="0" applyFont="1" applyFill="1" applyBorder="1" applyProtection="1">
      <protection hidden="1"/>
    </xf>
    <xf numFmtId="168" fontId="7" fillId="4" borderId="7" xfId="0" applyNumberFormat="1" applyFont="1" applyFill="1" applyBorder="1" applyProtection="1">
      <protection hidden="1"/>
    </xf>
    <xf numFmtId="0" fontId="3" fillId="5" borderId="0" xfId="0" applyFont="1" applyFill="1" applyBorder="1" applyAlignment="1" applyProtection="1">
      <alignment horizontal="left"/>
      <protection hidden="1"/>
    </xf>
    <xf numFmtId="0" fontId="0" fillId="5" borderId="0" xfId="0" applyFill="1" applyBorder="1" applyAlignment="1" applyProtection="1">
      <alignment horizontal="left"/>
      <protection hidden="1"/>
    </xf>
    <xf numFmtId="0" fontId="3" fillId="6" borderId="0" xfId="13" applyFont="1" applyFill="1" applyBorder="1" applyAlignment="1" applyProtection="1">
      <alignment horizontal="left"/>
      <protection hidden="1"/>
    </xf>
    <xf numFmtId="0" fontId="2" fillId="6" borderId="0" xfId="13" applyFont="1" applyFill="1" applyBorder="1" applyAlignment="1" applyProtection="1">
      <alignment horizontal="left"/>
      <protection hidden="1"/>
    </xf>
    <xf numFmtId="0" fontId="3" fillId="7" borderId="0" xfId="0" applyFont="1" applyFill="1" applyBorder="1" applyAlignment="1" applyProtection="1">
      <alignment horizontal="left"/>
      <protection hidden="1"/>
    </xf>
    <xf numFmtId="0" fontId="4" fillId="7" borderId="0" xfId="9" applyFill="1" applyBorder="1" applyAlignment="1" applyProtection="1">
      <alignment horizontal="left"/>
      <protection hidden="1"/>
    </xf>
    <xf numFmtId="167" fontId="0" fillId="7" borderId="0" xfId="0" applyNumberFormat="1" applyFill="1" applyBorder="1" applyAlignment="1" applyProtection="1">
      <alignment horizontal="left"/>
      <protection hidden="1"/>
    </xf>
    <xf numFmtId="0" fontId="0" fillId="8" borderId="0" xfId="0" applyFill="1" applyBorder="1" applyAlignment="1" applyProtection="1">
      <alignment horizontal="center"/>
      <protection locked="0" hidden="1"/>
    </xf>
    <xf numFmtId="0" fontId="2" fillId="9" borderId="11" xfId="0" applyFont="1" applyFill="1" applyBorder="1" applyAlignment="1" applyProtection="1">
      <alignment horizontal="left"/>
      <protection hidden="1"/>
    </xf>
    <xf numFmtId="0" fontId="2" fillId="10" borderId="11" xfId="0" applyFont="1" applyFill="1" applyBorder="1" applyAlignment="1" applyProtection="1">
      <alignment horizontal="left"/>
      <protection hidden="1"/>
    </xf>
    <xf numFmtId="0" fontId="2" fillId="11" borderId="12" xfId="0" applyFont="1" applyFill="1" applyBorder="1" applyAlignment="1" applyProtection="1">
      <alignment horizontal="left"/>
      <protection hidden="1"/>
    </xf>
    <xf numFmtId="0" fontId="0" fillId="11" borderId="13" xfId="0" applyFill="1" applyBorder="1" applyAlignment="1" applyProtection="1">
      <alignment horizontal="left"/>
      <protection hidden="1"/>
    </xf>
    <xf numFmtId="0" fontId="0" fillId="11" borderId="14" xfId="0" applyFill="1" applyBorder="1" applyAlignment="1" applyProtection="1">
      <alignment horizontal="left"/>
      <protection hidden="1"/>
    </xf>
    <xf numFmtId="166" fontId="2" fillId="8" borderId="0" xfId="0" applyNumberFormat="1" applyFont="1" applyFill="1" applyBorder="1" applyAlignment="1" applyProtection="1">
      <alignment horizontal="left"/>
      <protection locked="0" hidden="1"/>
    </xf>
    <xf numFmtId="0" fontId="2" fillId="8" borderId="0" xfId="0" applyFont="1" applyFill="1" applyBorder="1" applyAlignment="1" applyProtection="1">
      <alignment horizontal="left"/>
      <protection hidden="1"/>
    </xf>
    <xf numFmtId="0" fontId="0" fillId="6" borderId="0" xfId="0" applyFill="1" applyBorder="1" applyAlignment="1" applyProtection="1">
      <alignment horizontal="left"/>
      <protection locked="0" hidden="1"/>
    </xf>
    <xf numFmtId="0" fontId="2" fillId="12" borderId="3" xfId="0" applyFont="1" applyFill="1" applyBorder="1" applyAlignment="1" applyProtection="1">
      <alignment horizontal="left"/>
      <protection hidden="1"/>
    </xf>
    <xf numFmtId="0" fontId="1" fillId="13" borderId="0" xfId="13" applyFont="1" applyFill="1" applyBorder="1" applyAlignment="1" applyProtection="1">
      <alignment horizontal="center"/>
      <protection locked="0" hidden="1"/>
    </xf>
    <xf numFmtId="0" fontId="1" fillId="4" borderId="0" xfId="0" applyFont="1" applyFill="1" applyProtection="1">
      <protection hidden="1"/>
    </xf>
    <xf numFmtId="0" fontId="1" fillId="4" borderId="0" xfId="0" applyFont="1" applyFill="1" applyBorder="1" applyAlignment="1" applyProtection="1">
      <alignment horizontal="left"/>
      <protection hidden="1"/>
    </xf>
    <xf numFmtId="165" fontId="1" fillId="4" borderId="2" xfId="0" applyNumberFormat="1" applyFont="1" applyFill="1" applyBorder="1" applyAlignment="1" applyProtection="1">
      <alignment horizontal="left"/>
      <protection hidden="1"/>
    </xf>
    <xf numFmtId="0" fontId="1" fillId="4" borderId="2" xfId="0" applyFont="1" applyFill="1" applyBorder="1" applyAlignment="1" applyProtection="1">
      <alignment horizontal="left"/>
      <protection hidden="1"/>
    </xf>
    <xf numFmtId="0" fontId="1" fillId="11" borderId="2" xfId="0" applyFont="1" applyFill="1" applyBorder="1" applyAlignment="1" applyProtection="1">
      <alignment horizontal="left"/>
      <protection hidden="1"/>
    </xf>
    <xf numFmtId="4" fontId="3" fillId="4" borderId="0" xfId="0" applyNumberFormat="1" applyFont="1" applyFill="1" applyProtection="1">
      <protection hidden="1"/>
    </xf>
    <xf numFmtId="164" fontId="1" fillId="3" borderId="0" xfId="13" applyNumberFormat="1" applyFont="1" applyFill="1" applyBorder="1" applyAlignment="1" applyProtection="1">
      <alignment horizontal="right"/>
      <protection locked="0" hidden="1"/>
    </xf>
    <xf numFmtId="164" fontId="3" fillId="5" borderId="0" xfId="13" applyNumberFormat="1" applyFill="1" applyBorder="1" applyAlignment="1" applyProtection="1">
      <protection locked="0" hidden="1"/>
    </xf>
    <xf numFmtId="164" fontId="3" fillId="8" borderId="0" xfId="13" applyNumberFormat="1" applyFill="1" applyBorder="1" applyAlignment="1" applyProtection="1">
      <protection locked="0" hidden="1"/>
    </xf>
    <xf numFmtId="164" fontId="1" fillId="9" borderId="0" xfId="13" applyNumberFormat="1" applyFont="1" applyFill="1" applyBorder="1" applyAlignment="1" applyProtection="1">
      <alignment horizontal="right"/>
      <protection hidden="1"/>
    </xf>
    <xf numFmtId="164" fontId="3" fillId="6" borderId="0" xfId="0" applyNumberFormat="1" applyFont="1" applyFill="1" applyBorder="1" applyAlignment="1" applyProtection="1">
      <protection locked="0" hidden="1"/>
    </xf>
    <xf numFmtId="164" fontId="0" fillId="8" borderId="0" xfId="0" applyNumberFormat="1" applyFill="1" applyBorder="1" applyAlignment="1" applyProtection="1">
      <alignment horizontal="left"/>
      <protection hidden="1"/>
    </xf>
    <xf numFmtId="164" fontId="0" fillId="5" borderId="0" xfId="0" applyNumberFormat="1" applyFill="1" applyBorder="1" applyAlignment="1" applyProtection="1">
      <alignment horizontal="left"/>
      <protection hidden="1"/>
    </xf>
    <xf numFmtId="164" fontId="0" fillId="7" borderId="0" xfId="0" applyNumberFormat="1" applyFill="1" applyBorder="1" applyAlignment="1" applyProtection="1">
      <alignment horizontal="left"/>
      <protection hidden="1"/>
    </xf>
    <xf numFmtId="164" fontId="0" fillId="8" borderId="0" xfId="0" applyNumberFormat="1" applyFill="1" applyBorder="1" applyAlignment="1" applyProtection="1">
      <alignment horizontal="left"/>
      <protection locked="0" hidden="1"/>
    </xf>
    <xf numFmtId="164" fontId="0" fillId="12" borderId="2" xfId="0" applyNumberFormat="1" applyFill="1" applyBorder="1" applyProtection="1">
      <protection hidden="1"/>
    </xf>
    <xf numFmtId="164" fontId="0" fillId="4" borderId="0" xfId="0" applyNumberFormat="1" applyFill="1" applyBorder="1" applyAlignment="1" applyProtection="1">
      <protection hidden="1"/>
    </xf>
    <xf numFmtId="164" fontId="0" fillId="12" borderId="2" xfId="0" applyNumberFormat="1" applyFill="1" applyBorder="1" applyAlignment="1" applyProtection="1">
      <alignment horizontal="left"/>
      <protection hidden="1"/>
    </xf>
    <xf numFmtId="164" fontId="0" fillId="2" borderId="2" xfId="0" applyNumberFormat="1" applyFill="1" applyBorder="1" applyProtection="1">
      <protection hidden="1"/>
    </xf>
    <xf numFmtId="164" fontId="0" fillId="4" borderId="0" xfId="0" applyNumberFormat="1" applyFill="1" applyBorder="1" applyProtection="1">
      <protection hidden="1"/>
    </xf>
    <xf numFmtId="164" fontId="0" fillId="3" borderId="2" xfId="0" applyNumberFormat="1" applyFill="1" applyBorder="1" applyProtection="1">
      <protection hidden="1"/>
    </xf>
    <xf numFmtId="164" fontId="0" fillId="10" borderId="0" xfId="0" applyNumberFormat="1" applyFill="1" applyBorder="1" applyAlignment="1" applyProtection="1">
      <alignment horizontal="left"/>
      <protection locked="0" hidden="1"/>
    </xf>
    <xf numFmtId="164" fontId="0" fillId="4" borderId="0" xfId="0" applyNumberFormat="1" applyFill="1" applyBorder="1" applyAlignment="1" applyProtection="1">
      <alignment horizontal="left"/>
      <protection hidden="1"/>
    </xf>
    <xf numFmtId="164" fontId="0" fillId="3" borderId="2" xfId="0" applyNumberFormat="1" applyFill="1" applyBorder="1" applyAlignment="1" applyProtection="1">
      <alignment horizontal="left"/>
      <protection hidden="1"/>
    </xf>
    <xf numFmtId="164" fontId="0" fillId="2" borderId="2" xfId="0" applyNumberFormat="1" applyFill="1" applyBorder="1" applyAlignment="1" applyProtection="1">
      <protection hidden="1"/>
    </xf>
    <xf numFmtId="164" fontId="0" fillId="10" borderId="2" xfId="0" applyNumberFormat="1" applyFill="1" applyBorder="1" applyAlignment="1" applyProtection="1">
      <alignment horizontal="left"/>
      <protection hidden="1"/>
    </xf>
    <xf numFmtId="164" fontId="2" fillId="9" borderId="11" xfId="0" applyNumberFormat="1" applyFont="1" applyFill="1" applyBorder="1" applyAlignment="1" applyProtection="1">
      <protection hidden="1"/>
    </xf>
    <xf numFmtId="164" fontId="2" fillId="10" borderId="11" xfId="0" applyNumberFormat="1" applyFont="1" applyFill="1" applyBorder="1" applyAlignment="1" applyProtection="1">
      <protection hidden="1"/>
    </xf>
    <xf numFmtId="0" fontId="2" fillId="4" borderId="0" xfId="0" applyFont="1" applyFill="1" applyBorder="1" applyAlignment="1" applyProtection="1">
      <alignment horizontal="left"/>
      <protection hidden="1"/>
    </xf>
    <xf numFmtId="0" fontId="2" fillId="4" borderId="0" xfId="13" applyFont="1" applyFill="1" applyBorder="1" applyAlignment="1" applyProtection="1">
      <alignment horizontal="left"/>
      <protection hidden="1"/>
    </xf>
    <xf numFmtId="165" fontId="3" fillId="4" borderId="0" xfId="13" applyNumberFormat="1" applyFont="1" applyFill="1" applyBorder="1" applyAlignment="1" applyProtection="1">
      <protection hidden="1"/>
    </xf>
    <xf numFmtId="165" fontId="1" fillId="4" borderId="15" xfId="13" applyNumberFormat="1" applyFont="1" applyFill="1" applyBorder="1" applyAlignment="1" applyProtection="1">
      <protection hidden="1"/>
    </xf>
    <xf numFmtId="0" fontId="0" fillId="4" borderId="0" xfId="0" applyFill="1" applyBorder="1" applyAlignment="1" applyProtection="1">
      <alignment horizontal="left"/>
      <protection hidden="1"/>
    </xf>
    <xf numFmtId="0" fontId="0" fillId="4" borderId="0" xfId="0" applyFill="1" applyProtection="1">
      <protection hidden="1"/>
    </xf>
    <xf numFmtId="0" fontId="0" fillId="5" borderId="0" xfId="0" applyFill="1" applyBorder="1" applyAlignment="1" applyProtection="1">
      <alignment horizontal="center"/>
      <protection locked="0" hidden="1"/>
    </xf>
    <xf numFmtId="0" fontId="0" fillId="7" borderId="0" xfId="0" applyFill="1" applyAlignment="1" applyProtection="1">
      <alignment horizontal="center"/>
      <protection locked="0" hidden="1"/>
    </xf>
    <xf numFmtId="0" fontId="3" fillId="6" borderId="0" xfId="13" applyFont="1" applyFill="1" applyBorder="1" applyAlignment="1" applyProtection="1">
      <alignment horizontal="center"/>
      <protection locked="0" hidden="1"/>
    </xf>
    <xf numFmtId="3" fontId="4" fillId="8" borderId="0" xfId="9" applyNumberFormat="1" applyFill="1" applyAlignment="1" applyProtection="1">
      <protection hidden="1"/>
    </xf>
    <xf numFmtId="0" fontId="0" fillId="8" borderId="0" xfId="0" applyFill="1" applyProtection="1">
      <protection hidden="1"/>
    </xf>
    <xf numFmtId="3" fontId="3" fillId="8" borderId="0" xfId="0" applyNumberFormat="1" applyFont="1" applyFill="1" applyProtection="1">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BIBTVABREYNEDAC.xlsx" TargetMode="External"/><Relationship Id="rId7" Type="http://schemas.openxmlformats.org/officeDocument/2006/relationships/printerSettings" Target="../printerSettings/printerSettings1.bin"/><Relationship Id="rId2" Type="http://schemas.openxmlformats.org/officeDocument/2006/relationships/hyperlink" Target="VBIBTVABREYNEAK.xlsx" TargetMode="External"/><Relationship Id="rId1" Type="http://schemas.openxmlformats.org/officeDocument/2006/relationships/hyperlink" Target="VBIBTVABREYNEAV.xlsx" TargetMode="External"/><Relationship Id="rId6" Type="http://schemas.openxmlformats.org/officeDocument/2006/relationships/hyperlink" Target="livret.xlsx" TargetMode="External"/><Relationship Id="rId5" Type="http://schemas.openxmlformats.org/officeDocument/2006/relationships/hyperlink" Target="http://www.logement.irisnet.be/primes-et-aides/carte-renovation-de-lhabitat" TargetMode="External"/><Relationship Id="rId4" Type="http://schemas.openxmlformats.org/officeDocument/2006/relationships/hyperlink" Target="VBIBTVABREYNEDV.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65"/>
  <sheetViews>
    <sheetView tabSelected="1" zoomScaleNormal="100" workbookViewId="0">
      <selection activeCell="B2" sqref="B2"/>
    </sheetView>
  </sheetViews>
  <sheetFormatPr defaultRowHeight="12.75"/>
  <cols>
    <col min="1" max="1" width="49.42578125" style="11" customWidth="1"/>
    <col min="2" max="2" width="21.5703125" style="11" customWidth="1"/>
    <col min="3" max="3" width="19.5703125" style="11" bestFit="1" customWidth="1"/>
    <col min="4" max="4" width="17.42578125" style="11" customWidth="1"/>
    <col min="5" max="5" width="16.7109375" style="11" customWidth="1"/>
    <col min="6" max="6" width="12.28515625" style="11" customWidth="1"/>
    <col min="7" max="7" width="15.85546875" style="11" bestFit="1" customWidth="1"/>
    <col min="8" max="16" width="9.140625" style="11"/>
    <col min="17" max="17" width="12.140625" style="11" bestFit="1" customWidth="1"/>
    <col min="18" max="16384" width="9.140625" style="11"/>
  </cols>
  <sheetData>
    <row r="1" spans="1:7" ht="13.5" thickTop="1">
      <c r="A1" s="63" t="s">
        <v>52</v>
      </c>
      <c r="B1" s="63"/>
      <c r="C1" s="4"/>
      <c r="D1" s="4"/>
      <c r="E1" s="5"/>
      <c r="F1" s="6"/>
      <c r="G1" s="6"/>
    </row>
    <row r="2" spans="1:7">
      <c r="A2" s="7" t="s">
        <v>0</v>
      </c>
      <c r="B2" s="60"/>
      <c r="C2" s="61"/>
      <c r="D2" s="7"/>
      <c r="E2" s="8"/>
      <c r="F2" s="8"/>
      <c r="G2" s="8"/>
    </row>
    <row r="3" spans="1:7">
      <c r="A3" s="93" t="s">
        <v>53</v>
      </c>
      <c r="B3" s="1"/>
      <c r="C3" s="2"/>
      <c r="D3" s="7"/>
      <c r="E3" s="8"/>
      <c r="F3" s="8"/>
      <c r="G3" s="10"/>
    </row>
    <row r="4" spans="1:7">
      <c r="A4" s="94" t="s">
        <v>54</v>
      </c>
      <c r="B4" s="71">
        <v>0</v>
      </c>
      <c r="C4" s="97"/>
      <c r="D4" s="7"/>
      <c r="E4" s="8"/>
      <c r="F4" s="8"/>
      <c r="G4" s="10"/>
    </row>
    <row r="5" spans="1:7">
      <c r="A5" s="94" t="s">
        <v>55</v>
      </c>
      <c r="B5" s="71">
        <v>0</v>
      </c>
      <c r="C5" s="97"/>
      <c r="D5" s="7"/>
      <c r="E5" s="8"/>
      <c r="F5" s="8"/>
      <c r="G5" s="10"/>
    </row>
    <row r="6" spans="1:7">
      <c r="A6" s="94" t="s">
        <v>56</v>
      </c>
      <c r="B6" s="64" t="s">
        <v>86</v>
      </c>
      <c r="C6" s="97"/>
      <c r="D6" s="7"/>
      <c r="E6" s="8"/>
      <c r="F6" s="8"/>
      <c r="G6" s="10"/>
    </row>
    <row r="7" spans="1:7">
      <c r="A7" s="95" t="s">
        <v>57</v>
      </c>
      <c r="B7" s="72">
        <v>0</v>
      </c>
      <c r="C7" s="98"/>
      <c r="F7" s="8"/>
    </row>
    <row r="8" spans="1:7">
      <c r="A8" s="95" t="s">
        <v>58</v>
      </c>
      <c r="B8" s="73">
        <v>0</v>
      </c>
      <c r="C8" s="9"/>
      <c r="F8" s="8"/>
    </row>
    <row r="9" spans="1:7">
      <c r="A9" s="96" t="s">
        <v>59</v>
      </c>
      <c r="B9" s="74">
        <f>IF(B7&lt;B5,B5/2+B4+B8,B5+B4+B8)</f>
        <v>0</v>
      </c>
      <c r="C9" s="9"/>
      <c r="D9" s="8"/>
      <c r="E9" s="12"/>
      <c r="F9" s="8"/>
    </row>
    <row r="10" spans="1:7">
      <c r="A10" s="9" t="s">
        <v>60</v>
      </c>
      <c r="B10" s="75">
        <v>0</v>
      </c>
      <c r="C10" s="9"/>
      <c r="F10" s="8"/>
    </row>
    <row r="11" spans="1:7">
      <c r="A11" s="47" t="s">
        <v>2</v>
      </c>
      <c r="B11" s="48"/>
      <c r="C11" s="99" t="s">
        <v>87</v>
      </c>
      <c r="D11" s="13"/>
      <c r="E11" s="12"/>
      <c r="F11" s="8"/>
    </row>
    <row r="12" spans="1:7">
      <c r="A12" s="51" t="s">
        <v>61</v>
      </c>
      <c r="B12" s="52" t="s">
        <v>63</v>
      </c>
      <c r="C12" s="100" t="s">
        <v>87</v>
      </c>
      <c r="F12" s="8"/>
      <c r="G12" s="12"/>
    </row>
    <row r="13" spans="1:7">
      <c r="A13" s="49" t="s">
        <v>62</v>
      </c>
      <c r="B13" s="50"/>
      <c r="C13" s="101" t="s">
        <v>87</v>
      </c>
      <c r="F13" s="8"/>
      <c r="G13" s="12"/>
    </row>
    <row r="14" spans="1:7" ht="13.5" thickBot="1">
      <c r="A14" s="14" t="s">
        <v>3</v>
      </c>
      <c r="B14" s="7"/>
      <c r="C14" s="7"/>
      <c r="D14" s="7"/>
      <c r="E14" s="8"/>
      <c r="F14" s="8"/>
      <c r="G14" s="8"/>
    </row>
    <row r="15" spans="1:7" ht="14.25" thickTop="1" thickBot="1">
      <c r="A15" s="55" t="s">
        <v>90</v>
      </c>
      <c r="B15" s="7"/>
      <c r="C15" s="7"/>
      <c r="D15" s="7"/>
      <c r="E15" s="8"/>
      <c r="F15" s="8"/>
      <c r="G15" s="8"/>
    </row>
    <row r="16" spans="1:7" ht="14.25" thickTop="1" thickBot="1">
      <c r="A16" s="7"/>
      <c r="B16" s="7"/>
      <c r="C16" s="7"/>
      <c r="D16" s="7"/>
      <c r="E16" s="8"/>
      <c r="F16" s="8"/>
      <c r="G16" s="8"/>
    </row>
    <row r="17" spans="1:7" ht="14.25" thickTop="1" thickBot="1">
      <c r="A17" s="67" t="s">
        <v>64</v>
      </c>
      <c r="B17" s="7"/>
      <c r="C17" s="7"/>
      <c r="E17" s="80">
        <f>IF(AND(C13="oui",C11="oui"),F114-250,F114)</f>
        <v>0</v>
      </c>
    </row>
    <row r="18" spans="1:7" ht="13.5" thickTop="1">
      <c r="A18" s="66" t="s">
        <v>65</v>
      </c>
      <c r="B18" s="9"/>
      <c r="C18" s="9"/>
      <c r="D18" s="76">
        <f>IF(C67&gt;=50,C67,50)</f>
        <v>50</v>
      </c>
      <c r="E18" s="81"/>
      <c r="F18" s="13"/>
      <c r="G18" s="12"/>
    </row>
    <row r="19" spans="1:7">
      <c r="A19" s="66" t="s">
        <v>66</v>
      </c>
      <c r="B19" s="9"/>
      <c r="C19" s="9"/>
      <c r="D19" s="77">
        <f>C84</f>
        <v>0</v>
      </c>
      <c r="E19" s="81"/>
      <c r="F19" s="13"/>
      <c r="G19" s="12"/>
    </row>
    <row r="20" spans="1:7">
      <c r="A20" s="66" t="s">
        <v>67</v>
      </c>
      <c r="B20" s="9"/>
      <c r="C20" s="9"/>
      <c r="D20" s="78">
        <f>A92+A93</f>
        <v>0</v>
      </c>
      <c r="E20" s="81"/>
      <c r="F20" s="13"/>
      <c r="G20" s="12"/>
    </row>
    <row r="21" spans="1:7">
      <c r="A21" s="9" t="s">
        <v>68</v>
      </c>
      <c r="B21" s="9"/>
      <c r="C21" s="9"/>
      <c r="D21" s="79">
        <v>0</v>
      </c>
      <c r="E21" s="81"/>
      <c r="F21" s="8"/>
      <c r="G21" s="8"/>
    </row>
    <row r="22" spans="1:7">
      <c r="A22" s="66" t="s">
        <v>69</v>
      </c>
      <c r="B22" s="9"/>
      <c r="C22" s="9"/>
      <c r="D22" s="76">
        <f>IF(B6="oui",(B4+B7)*21%,B7*21%)</f>
        <v>0</v>
      </c>
      <c r="E22" s="81"/>
      <c r="F22" s="8"/>
      <c r="G22" s="8"/>
    </row>
    <row r="23" spans="1:7">
      <c r="A23" s="66" t="s">
        <v>70</v>
      </c>
      <c r="B23" s="54">
        <v>0</v>
      </c>
      <c r="C23" s="9"/>
      <c r="D23" s="76">
        <f>B23*30</f>
        <v>0</v>
      </c>
      <c r="E23" s="81"/>
      <c r="F23" s="8"/>
      <c r="G23" s="8"/>
    </row>
    <row r="24" spans="1:7">
      <c r="A24" s="66" t="s">
        <v>71</v>
      </c>
      <c r="B24" s="9"/>
      <c r="C24" s="9"/>
      <c r="D24" s="79">
        <v>770</v>
      </c>
      <c r="E24" s="81"/>
      <c r="F24" s="8"/>
      <c r="G24" s="8"/>
    </row>
    <row r="25" spans="1:7" ht="13.5" thickBot="1">
      <c r="A25" s="66" t="s">
        <v>72</v>
      </c>
      <c r="B25" s="9"/>
      <c r="C25" s="9"/>
      <c r="D25" s="79">
        <v>0</v>
      </c>
      <c r="E25" s="81"/>
      <c r="F25" s="8"/>
      <c r="G25" s="8"/>
    </row>
    <row r="26" spans="1:7" ht="14.25" thickTop="1" thickBot="1">
      <c r="A26" s="68" t="s">
        <v>73</v>
      </c>
      <c r="B26" s="9"/>
      <c r="C26" s="9"/>
      <c r="E26" s="82">
        <f>SUM(D18:D25)</f>
        <v>820</v>
      </c>
      <c r="F26" s="8"/>
      <c r="G26" s="8"/>
    </row>
    <row r="27" spans="1:7" ht="14.25" thickTop="1" thickBot="1">
      <c r="B27" s="9"/>
      <c r="C27" s="9"/>
      <c r="D27" s="17" t="s">
        <v>69</v>
      </c>
      <c r="E27" s="83">
        <f>(E17+D24)*21%</f>
        <v>161.69999999999999</v>
      </c>
      <c r="F27" s="8"/>
      <c r="G27" s="8"/>
    </row>
    <row r="28" spans="1:7" ht="14.25" thickTop="1" thickBot="1">
      <c r="A28" s="18"/>
      <c r="B28" s="9"/>
      <c r="C28" s="9"/>
      <c r="D28" s="19"/>
      <c r="E28" s="84"/>
      <c r="F28" s="8"/>
      <c r="G28" s="8"/>
    </row>
    <row r="29" spans="1:7" ht="14.25" thickTop="1" thickBot="1">
      <c r="A29" s="3" t="s">
        <v>74</v>
      </c>
      <c r="B29" s="9"/>
      <c r="C29" s="9"/>
      <c r="D29" s="21"/>
      <c r="E29" s="85">
        <f>SUM(E17:E27)</f>
        <v>981.7</v>
      </c>
      <c r="F29" s="8"/>
      <c r="G29" s="8"/>
    </row>
    <row r="30" spans="1:7" ht="14.25" thickTop="1" thickBot="1">
      <c r="A30" s="15"/>
      <c r="B30" s="9"/>
      <c r="C30" s="9"/>
      <c r="D30" s="21"/>
      <c r="E30" s="22"/>
      <c r="F30" s="8"/>
      <c r="G30" s="8"/>
    </row>
    <row r="31" spans="1:7" ht="14.25" thickTop="1" thickBot="1">
      <c r="A31" s="56" t="s">
        <v>76</v>
      </c>
      <c r="B31" s="9"/>
      <c r="C31" s="9"/>
      <c r="D31" s="16"/>
      <c r="E31" s="8"/>
      <c r="F31" s="8"/>
      <c r="G31" s="8"/>
    </row>
    <row r="32" spans="1:7" ht="13.5" thickTop="1">
      <c r="E32" s="8"/>
      <c r="F32" s="8"/>
      <c r="G32" s="8"/>
    </row>
    <row r="33" spans="1:7">
      <c r="A33" s="66" t="s">
        <v>75</v>
      </c>
      <c r="B33" s="9"/>
      <c r="C33" s="9"/>
      <c r="D33" s="86">
        <v>0</v>
      </c>
      <c r="E33" s="8"/>
      <c r="F33" s="8"/>
      <c r="G33" s="8"/>
    </row>
    <row r="34" spans="1:7" ht="13.5" thickBot="1">
      <c r="A34" s="15"/>
      <c r="B34" s="9"/>
      <c r="C34" s="9"/>
      <c r="D34" s="87"/>
      <c r="E34" s="8"/>
      <c r="F34" s="8"/>
      <c r="G34" s="8"/>
    </row>
    <row r="35" spans="1:7" ht="14.25" thickTop="1" thickBot="1">
      <c r="A35" s="57" t="s">
        <v>77</v>
      </c>
      <c r="B35" s="58"/>
      <c r="C35" s="59"/>
      <c r="D35" s="87"/>
      <c r="E35" s="8"/>
      <c r="F35" s="8"/>
      <c r="G35" s="8"/>
    </row>
    <row r="36" spans="1:7" ht="13.5" thickTop="1">
      <c r="A36" s="15"/>
      <c r="B36" s="9"/>
      <c r="C36" s="9"/>
      <c r="D36" s="87"/>
      <c r="E36" s="8"/>
      <c r="F36" s="8"/>
      <c r="G36" s="8"/>
    </row>
    <row r="37" spans="1:7">
      <c r="A37" s="66" t="s">
        <v>78</v>
      </c>
      <c r="B37" s="9"/>
      <c r="C37" s="62" t="s">
        <v>89</v>
      </c>
      <c r="D37" s="79">
        <v>0</v>
      </c>
    </row>
    <row r="38" spans="1:7">
      <c r="A38" s="66" t="s">
        <v>79</v>
      </c>
      <c r="B38" s="9"/>
      <c r="C38" s="62" t="s">
        <v>88</v>
      </c>
      <c r="D38" s="79">
        <v>0</v>
      </c>
      <c r="E38" s="8"/>
      <c r="F38" s="8"/>
      <c r="G38" s="8"/>
    </row>
    <row r="39" spans="1:7">
      <c r="A39" s="66" t="s">
        <v>80</v>
      </c>
      <c r="B39" s="54">
        <v>0</v>
      </c>
      <c r="C39" s="62" t="s">
        <v>88</v>
      </c>
      <c r="D39" s="76">
        <f>B39*35</f>
        <v>0</v>
      </c>
      <c r="E39" s="8"/>
      <c r="F39" s="8"/>
      <c r="G39" s="8"/>
    </row>
    <row r="40" spans="1:7">
      <c r="A40" s="66" t="s">
        <v>81</v>
      </c>
      <c r="B40" s="9"/>
      <c r="C40" s="62" t="s">
        <v>88</v>
      </c>
      <c r="D40" s="79">
        <v>0</v>
      </c>
      <c r="E40" s="8"/>
      <c r="F40" s="8"/>
      <c r="G40" s="8"/>
    </row>
    <row r="41" spans="1:7" ht="13.5" thickBot="1">
      <c r="A41" s="15"/>
      <c r="B41" s="9"/>
      <c r="C41" s="9"/>
      <c r="D41" s="87"/>
      <c r="E41" s="8"/>
      <c r="F41" s="8"/>
      <c r="G41" s="8"/>
    </row>
    <row r="42" spans="1:7" ht="14.25" thickTop="1" thickBot="1">
      <c r="A42" s="69" t="s">
        <v>82</v>
      </c>
      <c r="B42" s="9"/>
      <c r="C42" s="9"/>
      <c r="D42" s="88">
        <f>E80</f>
        <v>0</v>
      </c>
      <c r="E42" s="8"/>
      <c r="F42" s="8"/>
      <c r="G42" s="8"/>
    </row>
    <row r="43" spans="1:7" ht="14.25" thickTop="1" thickBot="1">
      <c r="A43" s="66"/>
      <c r="B43" s="9"/>
      <c r="C43" s="17" t="s">
        <v>69</v>
      </c>
      <c r="D43" s="89">
        <f>F79</f>
        <v>0</v>
      </c>
      <c r="F43" s="8"/>
      <c r="G43" s="8"/>
    </row>
    <row r="44" spans="1:7" ht="14.25" thickTop="1" thickBot="1">
      <c r="A44" s="66"/>
      <c r="B44" s="9"/>
      <c r="C44" s="9"/>
      <c r="D44" s="87"/>
      <c r="E44" s="8"/>
      <c r="F44" s="8"/>
      <c r="G44" s="8"/>
    </row>
    <row r="45" spans="1:7" ht="14.25" thickTop="1" thickBot="1">
      <c r="A45" s="69" t="s">
        <v>83</v>
      </c>
      <c r="B45" s="9"/>
      <c r="C45" s="9"/>
      <c r="D45" s="90">
        <f>E86</f>
        <v>0</v>
      </c>
      <c r="E45" s="8"/>
      <c r="F45" s="8"/>
      <c r="G45" s="8"/>
    </row>
    <row r="46" spans="1:7" ht="14.25" thickTop="1" thickBot="1">
      <c r="A46" s="9"/>
      <c r="B46" s="9"/>
      <c r="C46" s="17" t="s">
        <v>69</v>
      </c>
      <c r="D46" s="89">
        <f>F86</f>
        <v>0</v>
      </c>
      <c r="F46" s="8"/>
      <c r="G46" s="12"/>
    </row>
    <row r="47" spans="1:7" ht="14.25" thickTop="1" thickBot="1">
      <c r="A47" s="9"/>
      <c r="B47" s="9"/>
      <c r="C47" s="9"/>
      <c r="D47" s="19"/>
      <c r="E47" s="12"/>
      <c r="F47" s="8"/>
      <c r="G47" s="12"/>
    </row>
    <row r="48" spans="1:7" ht="14.25" thickTop="1" thickBot="1">
      <c r="A48" s="55" t="s">
        <v>84</v>
      </c>
      <c r="B48" s="9"/>
      <c r="C48" s="9"/>
      <c r="D48" s="19"/>
      <c r="E48" s="91">
        <f>E29+D42+D43</f>
        <v>981.7</v>
      </c>
      <c r="F48" s="8"/>
      <c r="G48" s="12"/>
    </row>
    <row r="49" spans="1:23" ht="14.25" thickTop="1" thickBot="1">
      <c r="A49" s="9"/>
      <c r="B49" s="9"/>
      <c r="C49" s="9"/>
      <c r="D49" s="19"/>
      <c r="E49" s="81"/>
      <c r="F49" s="8"/>
      <c r="G49" s="12"/>
    </row>
    <row r="50" spans="1:23" ht="14.25" thickTop="1" thickBot="1">
      <c r="A50" s="56" t="s">
        <v>85</v>
      </c>
      <c r="B50" s="23"/>
      <c r="C50" s="9"/>
      <c r="D50" s="24"/>
      <c r="E50" s="92">
        <f>D33+D45+D46</f>
        <v>0</v>
      </c>
      <c r="F50" s="25"/>
      <c r="G50" s="12"/>
    </row>
    <row r="51" spans="1:23" ht="13.5" thickTop="1"/>
    <row r="52" spans="1:23">
      <c r="D52" s="21"/>
    </row>
    <row r="53" spans="1:23">
      <c r="C53" s="102" t="s">
        <v>7</v>
      </c>
      <c r="D53" s="102" t="s">
        <v>8</v>
      </c>
      <c r="F53" s="22"/>
    </row>
    <row r="54" spans="1:23">
      <c r="C54" s="103"/>
      <c r="D54" s="103"/>
      <c r="F54" s="21"/>
      <c r="G54" s="20"/>
      <c r="H54" s="26"/>
      <c r="I54" s="26"/>
      <c r="J54" s="26"/>
      <c r="K54" s="26"/>
      <c r="L54" s="26"/>
      <c r="M54" s="26"/>
      <c r="N54" s="26"/>
      <c r="O54" s="26"/>
      <c r="P54" s="26"/>
      <c r="Q54" s="26"/>
      <c r="R54" s="26"/>
      <c r="S54" s="26"/>
      <c r="T54" s="26"/>
      <c r="U54" s="26"/>
      <c r="V54" s="26"/>
      <c r="W54" s="26"/>
    </row>
    <row r="55" spans="1:23">
      <c r="B55" s="26"/>
      <c r="C55" s="102" t="s">
        <v>5</v>
      </c>
      <c r="D55" s="102" t="s">
        <v>6</v>
      </c>
      <c r="F55" s="27"/>
      <c r="G55" s="26"/>
      <c r="H55" s="26"/>
      <c r="I55" s="26"/>
      <c r="J55" s="26"/>
      <c r="K55" s="26"/>
      <c r="L55" s="26"/>
      <c r="M55" s="26"/>
      <c r="N55" s="26"/>
      <c r="O55" s="26"/>
      <c r="P55" s="26"/>
      <c r="Q55" s="26"/>
      <c r="R55" s="26"/>
      <c r="S55" s="26"/>
      <c r="T55" s="26"/>
      <c r="U55" s="26"/>
      <c r="V55" s="26"/>
      <c r="W55" s="26"/>
    </row>
    <row r="56" spans="1:23">
      <c r="B56" s="26"/>
      <c r="C56" s="104"/>
      <c r="D56" s="104"/>
      <c r="E56" s="26"/>
      <c r="F56" s="26"/>
      <c r="G56" s="26"/>
      <c r="H56" s="26"/>
      <c r="I56" s="26"/>
      <c r="J56" s="26"/>
      <c r="K56" s="26"/>
      <c r="L56" s="26"/>
      <c r="M56" s="26"/>
      <c r="N56" s="26"/>
      <c r="O56" s="26"/>
      <c r="P56" s="26"/>
      <c r="Q56" s="26"/>
      <c r="R56" s="26"/>
      <c r="S56" s="26"/>
      <c r="T56" s="26"/>
      <c r="U56" s="26"/>
      <c r="V56" s="26"/>
      <c r="W56" s="26"/>
    </row>
    <row r="57" spans="1:23">
      <c r="B57" s="26"/>
      <c r="C57" s="102" t="s">
        <v>91</v>
      </c>
      <c r="D57" s="104"/>
      <c r="E57" s="26"/>
      <c r="F57" s="26"/>
      <c r="G57" s="26"/>
      <c r="H57" s="26"/>
      <c r="I57" s="26"/>
      <c r="J57" s="26"/>
      <c r="K57" s="26"/>
      <c r="L57" s="26"/>
      <c r="M57" s="26"/>
      <c r="N57" s="26"/>
      <c r="O57" s="26"/>
      <c r="P57" s="26"/>
      <c r="Q57" s="26"/>
      <c r="R57" s="26"/>
      <c r="S57" s="26"/>
      <c r="T57" s="26"/>
      <c r="U57" s="26"/>
      <c r="V57" s="26"/>
      <c r="W57" s="26"/>
    </row>
    <row r="58" spans="1:23">
      <c r="B58" s="26"/>
      <c r="C58" s="26"/>
      <c r="D58" s="26"/>
      <c r="E58" s="26"/>
      <c r="F58" s="26"/>
      <c r="G58" s="26"/>
      <c r="H58" s="26"/>
      <c r="I58" s="26"/>
      <c r="J58" s="26"/>
      <c r="K58" s="26"/>
      <c r="L58" s="26"/>
      <c r="M58" s="26"/>
      <c r="N58" s="26"/>
      <c r="O58" s="26"/>
      <c r="P58" s="26"/>
      <c r="Q58" s="26"/>
      <c r="R58" s="26"/>
      <c r="S58" s="26"/>
      <c r="T58" s="26"/>
      <c r="U58" s="26"/>
      <c r="V58" s="26"/>
      <c r="W58" s="26"/>
    </row>
    <row r="59" spans="1:23">
      <c r="B59" s="26"/>
      <c r="C59" s="26"/>
      <c r="D59" s="26"/>
      <c r="E59" s="26"/>
      <c r="F59" s="26"/>
      <c r="G59" s="26"/>
      <c r="H59" s="26"/>
      <c r="I59" s="26"/>
      <c r="J59" s="26"/>
      <c r="K59" s="26"/>
      <c r="L59" s="26"/>
      <c r="M59" s="26"/>
      <c r="N59" s="26"/>
      <c r="O59" s="26"/>
      <c r="P59" s="26"/>
      <c r="Q59" s="26"/>
      <c r="R59" s="26"/>
      <c r="S59" s="26"/>
      <c r="T59" s="26"/>
      <c r="U59" s="26"/>
      <c r="V59" s="26"/>
      <c r="W59" s="26"/>
    </row>
    <row r="60" spans="1:23">
      <c r="B60" s="26"/>
      <c r="C60" s="26"/>
      <c r="D60" s="26"/>
      <c r="E60" s="26"/>
      <c r="F60" s="26"/>
      <c r="G60" s="26"/>
      <c r="H60" s="26"/>
      <c r="I60" s="26"/>
      <c r="J60" s="26"/>
      <c r="K60" s="26"/>
      <c r="L60" s="26"/>
      <c r="M60" s="26"/>
      <c r="N60" s="26"/>
      <c r="O60" s="26"/>
      <c r="P60" s="26"/>
      <c r="Q60" s="26"/>
      <c r="R60" s="26"/>
      <c r="S60" s="26"/>
      <c r="T60" s="26"/>
      <c r="U60" s="26"/>
      <c r="V60" s="26"/>
      <c r="W60" s="26"/>
    </row>
    <row r="61" spans="1:23" hidden="1">
      <c r="B61" s="26"/>
      <c r="C61" s="26"/>
      <c r="D61" s="26"/>
      <c r="E61" s="26"/>
      <c r="F61" s="26"/>
      <c r="G61" s="26"/>
      <c r="H61" s="26"/>
      <c r="I61" s="26"/>
      <c r="J61" s="26"/>
      <c r="K61" s="26"/>
      <c r="L61" s="26"/>
      <c r="M61" s="26"/>
      <c r="N61" s="26"/>
      <c r="O61" s="26"/>
      <c r="P61" s="26"/>
      <c r="Q61" s="26"/>
      <c r="R61" s="26"/>
      <c r="S61" s="26"/>
      <c r="T61" s="26"/>
      <c r="U61" s="26"/>
      <c r="V61" s="26"/>
      <c r="W61" s="26"/>
    </row>
    <row r="62" spans="1:23" hidden="1">
      <c r="B62" s="26"/>
      <c r="C62" s="26"/>
      <c r="D62" s="26"/>
      <c r="E62" s="26"/>
      <c r="F62" s="26"/>
      <c r="G62" s="26"/>
      <c r="H62" s="26"/>
      <c r="I62" s="26"/>
      <c r="J62" s="26"/>
      <c r="K62" s="26"/>
      <c r="L62" s="26"/>
      <c r="M62" s="26"/>
      <c r="N62" s="26"/>
      <c r="O62" s="26"/>
      <c r="P62" s="26"/>
      <c r="Q62" s="26"/>
      <c r="R62" s="26"/>
      <c r="S62" s="26"/>
      <c r="T62" s="26"/>
      <c r="U62" s="26"/>
      <c r="V62" s="26"/>
      <c r="W62" s="26"/>
    </row>
    <row r="63" spans="1:23" hidden="1">
      <c r="B63" s="26"/>
      <c r="C63" s="26"/>
      <c r="D63" s="26"/>
      <c r="E63" s="26"/>
      <c r="F63" s="26"/>
      <c r="G63" s="26"/>
      <c r="H63" s="26"/>
      <c r="I63" s="26"/>
      <c r="J63" s="26"/>
      <c r="K63" s="26"/>
      <c r="L63" s="26"/>
      <c r="M63" s="26"/>
      <c r="N63" s="26"/>
      <c r="O63" s="26"/>
      <c r="P63" s="26"/>
      <c r="Q63" s="26"/>
      <c r="R63" s="26"/>
      <c r="S63" s="26"/>
      <c r="T63" s="26"/>
      <c r="U63" s="26"/>
      <c r="V63" s="26"/>
      <c r="W63" s="26"/>
    </row>
    <row r="64" spans="1:23" hidden="1">
      <c r="A64" s="11" t="s">
        <v>9</v>
      </c>
      <c r="B64" s="26" t="s">
        <v>9</v>
      </c>
      <c r="C64" s="26" t="s">
        <v>86</v>
      </c>
      <c r="D64" s="26" t="s">
        <v>86</v>
      </c>
      <c r="E64" s="26">
        <f>IF(B39*33-33&lt;0,0,B39*33-33)</f>
        <v>0</v>
      </c>
      <c r="F64" s="26"/>
      <c r="G64" s="26" t="s">
        <v>86</v>
      </c>
      <c r="H64" s="26"/>
      <c r="I64" s="26"/>
      <c r="J64" s="26"/>
      <c r="K64" s="26"/>
      <c r="L64" s="26"/>
      <c r="M64" s="26"/>
      <c r="N64" s="26"/>
      <c r="O64" s="26"/>
      <c r="P64" s="26"/>
      <c r="Q64" s="26"/>
      <c r="R64" s="26"/>
      <c r="S64" s="26"/>
      <c r="T64" s="26"/>
      <c r="U64" s="26"/>
      <c r="V64" s="26"/>
      <c r="W64" s="26"/>
    </row>
    <row r="65" spans="1:23" ht="15.75" hidden="1">
      <c r="A65" s="28" t="s">
        <v>10</v>
      </c>
      <c r="B65" s="28" t="s">
        <v>11</v>
      </c>
      <c r="C65" s="26" t="s">
        <v>87</v>
      </c>
      <c r="D65" s="26" t="s">
        <v>87</v>
      </c>
      <c r="E65" s="26"/>
      <c r="F65" s="26"/>
      <c r="G65" s="26" t="s">
        <v>87</v>
      </c>
      <c r="H65" s="26"/>
      <c r="I65" s="26"/>
      <c r="J65" s="26"/>
      <c r="K65" s="26"/>
      <c r="L65" s="26"/>
      <c r="M65" s="26"/>
      <c r="N65" s="26"/>
      <c r="O65" s="26"/>
      <c r="P65" s="26"/>
      <c r="Q65" s="26"/>
      <c r="R65" s="26"/>
      <c r="S65" s="26"/>
      <c r="T65" s="26"/>
      <c r="U65" s="26"/>
      <c r="V65" s="26"/>
      <c r="W65" s="26"/>
    </row>
    <row r="66" spans="1:23" ht="15.75" hidden="1">
      <c r="A66" s="28" t="s">
        <v>12</v>
      </c>
      <c r="B66" s="28" t="s">
        <v>13</v>
      </c>
      <c r="C66" s="26"/>
      <c r="D66" s="26"/>
      <c r="E66" s="26"/>
      <c r="F66" s="26"/>
      <c r="G66" s="26"/>
      <c r="H66" s="26"/>
      <c r="I66" s="26"/>
      <c r="J66" s="26"/>
      <c r="K66" s="26"/>
      <c r="L66" s="26"/>
      <c r="M66" s="26"/>
      <c r="N66" s="26"/>
      <c r="O66" s="26"/>
      <c r="P66" s="26"/>
      <c r="Q66" s="26"/>
      <c r="R66" s="26"/>
      <c r="S66" s="26"/>
      <c r="T66" s="26"/>
      <c r="U66" s="26"/>
      <c r="V66" s="26"/>
      <c r="W66" s="26"/>
    </row>
    <row r="67" spans="1:23" ht="15.75" hidden="1">
      <c r="A67" s="28" t="s">
        <v>14</v>
      </c>
      <c r="B67" s="28" t="s">
        <v>15</v>
      </c>
      <c r="C67" s="29">
        <f>IF(B6="oui",50,B4*12.5/100)</f>
        <v>50</v>
      </c>
      <c r="D67" s="26"/>
      <c r="E67" s="26"/>
      <c r="F67" s="26"/>
      <c r="G67" s="26"/>
      <c r="H67" s="26"/>
      <c r="I67" s="26"/>
      <c r="J67" s="26"/>
      <c r="K67" s="26"/>
      <c r="L67" s="26"/>
      <c r="M67" s="26"/>
      <c r="N67" s="26"/>
      <c r="O67" s="26"/>
      <c r="P67" s="26"/>
      <c r="Q67" s="26"/>
      <c r="R67" s="26"/>
      <c r="S67" s="26"/>
      <c r="T67" s="26"/>
      <c r="U67" s="26"/>
      <c r="V67" s="26"/>
      <c r="W67" s="26"/>
    </row>
    <row r="68" spans="1:23" ht="15.75" hidden="1">
      <c r="A68" s="28" t="s">
        <v>16</v>
      </c>
      <c r="B68" s="28" t="s">
        <v>17</v>
      </c>
      <c r="C68" s="26">
        <f>B9*10%</f>
        <v>0</v>
      </c>
      <c r="D68" s="26"/>
      <c r="E68" s="26"/>
      <c r="F68" s="26"/>
      <c r="G68" s="26"/>
      <c r="H68" s="26"/>
      <c r="I68" s="26"/>
      <c r="J68" s="26"/>
      <c r="K68" s="26"/>
      <c r="L68" s="26"/>
      <c r="M68" s="26"/>
      <c r="N68" s="26"/>
      <c r="O68" s="26"/>
      <c r="P68" s="26"/>
      <c r="Q68" s="26"/>
      <c r="R68" s="26"/>
      <c r="S68" s="26"/>
      <c r="T68" s="26"/>
      <c r="U68" s="26"/>
      <c r="V68" s="26"/>
      <c r="W68" s="26"/>
    </row>
    <row r="69" spans="1:23" ht="15.75" hidden="1">
      <c r="A69" s="28" t="s">
        <v>18</v>
      </c>
      <c r="B69" s="28" t="s">
        <v>19</v>
      </c>
      <c r="C69" s="26">
        <f>IF(B9&gt;195695.88,11741.75+(B9-195695.88)*12.5%,B9*6%)</f>
        <v>0</v>
      </c>
      <c r="D69" s="26">
        <f>IF(B9&gt;204917.15,12295.03+(B9-204917.15)*12.5%,B9*6%)</f>
        <v>0</v>
      </c>
      <c r="E69" s="26">
        <f>IF(B9&gt;215163,12909.78+(B9-215163)*12.5%,B9*6%)</f>
        <v>0</v>
      </c>
      <c r="F69" s="26"/>
      <c r="G69" s="26"/>
      <c r="H69" s="26"/>
      <c r="I69" s="26"/>
      <c r="J69" s="26"/>
      <c r="K69" s="26"/>
      <c r="L69" s="26"/>
      <c r="M69" s="26"/>
      <c r="N69" s="26"/>
      <c r="O69" s="26"/>
      <c r="P69" s="26"/>
      <c r="Q69" s="26"/>
      <c r="R69" s="26"/>
      <c r="S69" s="26"/>
      <c r="T69" s="26"/>
      <c r="U69" s="26"/>
      <c r="V69" s="26"/>
      <c r="W69" s="26"/>
    </row>
    <row r="70" spans="1:23" ht="15.75" hidden="1">
      <c r="A70" s="28" t="s">
        <v>20</v>
      </c>
      <c r="B70" s="28" t="s">
        <v>21</v>
      </c>
      <c r="C70" s="26">
        <f>IF(B9&gt;195695.88,9784.79+(B9-195695.88)*10%,B9*5%)</f>
        <v>0</v>
      </c>
      <c r="D70" s="26">
        <f>IF(B9&gt;204917.15,10245.86+(B9-204917.15)*10%,B9*5%)</f>
        <v>0</v>
      </c>
      <c r="E70" s="26">
        <f>IF(B9&gt;215163,10758.15+(B9-215163)*10%,B9*5%)</f>
        <v>0</v>
      </c>
      <c r="F70" s="26"/>
      <c r="G70" s="26"/>
      <c r="H70" s="26"/>
      <c r="I70" s="26"/>
      <c r="J70" s="26"/>
      <c r="K70" s="26"/>
      <c r="L70" s="26"/>
      <c r="M70" s="26"/>
      <c r="N70" s="26"/>
      <c r="O70" s="26"/>
      <c r="P70" s="26"/>
      <c r="Q70" s="26"/>
      <c r="R70" s="26"/>
      <c r="S70" s="26"/>
      <c r="T70" s="26"/>
      <c r="U70" s="26"/>
      <c r="V70" s="26"/>
      <c r="W70" s="26"/>
    </row>
    <row r="71" spans="1:23" ht="15.75" hidden="1">
      <c r="A71" s="28" t="s">
        <v>22</v>
      </c>
      <c r="B71" s="28" t="s">
        <v>23</v>
      </c>
      <c r="C71" s="26"/>
      <c r="D71" s="26"/>
      <c r="E71" s="26"/>
      <c r="F71" s="26"/>
      <c r="G71" s="26"/>
      <c r="H71" s="26"/>
      <c r="I71" s="26"/>
      <c r="J71" s="26"/>
      <c r="K71" s="26"/>
      <c r="L71" s="26"/>
      <c r="M71" s="26"/>
      <c r="N71" s="26"/>
      <c r="O71" s="26"/>
      <c r="P71" s="26"/>
      <c r="Q71" s="26"/>
      <c r="R71" s="26"/>
      <c r="S71" s="26"/>
      <c r="T71" s="26"/>
      <c r="U71" s="26"/>
      <c r="V71" s="26"/>
      <c r="W71" s="26"/>
    </row>
    <row r="72" spans="1:23" ht="15.75" hidden="1">
      <c r="A72" s="28" t="s">
        <v>24</v>
      </c>
      <c r="B72" s="28" t="s">
        <v>25</v>
      </c>
      <c r="C72" s="26">
        <f>IF(B12="oui",C68,C67)</f>
        <v>50</v>
      </c>
      <c r="D72" s="26"/>
      <c r="E72" s="26" t="s">
        <v>88</v>
      </c>
      <c r="F72" s="26" t="s">
        <v>88</v>
      </c>
      <c r="G72" s="26" t="s">
        <v>88</v>
      </c>
      <c r="H72" s="26" t="s">
        <v>88</v>
      </c>
      <c r="I72" s="26"/>
      <c r="J72" s="26"/>
      <c r="K72" s="26"/>
      <c r="L72" s="26"/>
      <c r="M72" s="26"/>
      <c r="N72" s="26"/>
      <c r="O72" s="26"/>
      <c r="P72" s="26"/>
      <c r="Q72" s="26"/>
      <c r="R72" s="26"/>
      <c r="S72" s="26"/>
      <c r="T72" s="26"/>
      <c r="U72" s="26"/>
      <c r="V72" s="26"/>
      <c r="W72" s="26"/>
    </row>
    <row r="73" spans="1:23" ht="15.75" hidden="1">
      <c r="A73" s="28" t="s">
        <v>26</v>
      </c>
      <c r="B73" s="28" t="s">
        <v>27</v>
      </c>
      <c r="C73" s="26">
        <f>IF(C8="oui",C74,C72)</f>
        <v>50</v>
      </c>
      <c r="D73" s="26"/>
      <c r="E73" s="26" t="s">
        <v>89</v>
      </c>
      <c r="F73" s="26" t="s">
        <v>89</v>
      </c>
      <c r="G73" s="26" t="s">
        <v>89</v>
      </c>
      <c r="H73" s="26" t="s">
        <v>89</v>
      </c>
      <c r="I73" s="26"/>
      <c r="J73" s="26"/>
      <c r="K73" s="26"/>
      <c r="L73" s="26"/>
      <c r="M73" s="26"/>
      <c r="N73" s="26"/>
      <c r="O73" s="26"/>
      <c r="P73" s="26"/>
      <c r="Q73" s="26"/>
      <c r="R73" s="26"/>
      <c r="S73" s="26"/>
      <c r="T73" s="26"/>
      <c r="U73" s="26"/>
      <c r="V73" s="26"/>
      <c r="W73" s="26"/>
    </row>
    <row r="74" spans="1:23" ht="15.75" hidden="1">
      <c r="A74" s="28" t="s">
        <v>28</v>
      </c>
      <c r="B74" s="28" t="s">
        <v>29</v>
      </c>
      <c r="C74" s="26">
        <f>IF(B12="oui",C77,C75)</f>
        <v>0</v>
      </c>
      <c r="D74" s="26"/>
      <c r="E74" s="26"/>
      <c r="F74" s="26"/>
      <c r="G74" s="26"/>
      <c r="H74" s="26"/>
      <c r="I74" s="26"/>
      <c r="J74" s="26"/>
      <c r="K74" s="26"/>
      <c r="L74" s="26"/>
      <c r="M74" s="26"/>
      <c r="N74" s="26"/>
      <c r="O74" s="26"/>
      <c r="P74" s="26"/>
      <c r="Q74" s="26"/>
      <c r="R74" s="26"/>
      <c r="S74" s="26"/>
      <c r="T74" s="26"/>
      <c r="U74" s="26"/>
      <c r="V74" s="26"/>
      <c r="W74" s="26"/>
    </row>
    <row r="75" spans="1:23" ht="15.75" hidden="1">
      <c r="A75" s="28" t="s">
        <v>30</v>
      </c>
      <c r="B75" s="28" t="s">
        <v>31</v>
      </c>
      <c r="C75" s="26">
        <f>IF(AND(C10="NVT",C11="NVT"),C69,C76)</f>
        <v>0</v>
      </c>
      <c r="D75" s="26"/>
      <c r="E75" s="26"/>
      <c r="F75" s="26"/>
      <c r="G75" s="26" t="s">
        <v>88</v>
      </c>
      <c r="H75" s="26"/>
      <c r="I75" s="26"/>
      <c r="J75" s="26"/>
      <c r="K75" s="26"/>
      <c r="L75" s="26"/>
      <c r="M75" s="26"/>
      <c r="N75" s="26"/>
      <c r="O75" s="26"/>
      <c r="P75" s="26"/>
      <c r="Q75" s="26"/>
      <c r="R75" s="26"/>
      <c r="S75" s="26"/>
      <c r="T75" s="26"/>
      <c r="U75" s="26"/>
      <c r="V75" s="26"/>
      <c r="W75" s="26"/>
    </row>
    <row r="76" spans="1:23" ht="15.75" hidden="1">
      <c r="A76" s="28" t="s">
        <v>32</v>
      </c>
      <c r="B76" s="28" t="s">
        <v>33</v>
      </c>
      <c r="C76" s="26">
        <f>IF(C10="NVT",D69,E69)</f>
        <v>0</v>
      </c>
      <c r="D76" s="26"/>
      <c r="E76" s="70">
        <f>IF(C37="acquéreur",D37,0)</f>
        <v>0</v>
      </c>
      <c r="F76" s="70">
        <f>IF(C37="acquéreur",D37*21%,0)</f>
        <v>0</v>
      </c>
      <c r="G76" s="26" t="s">
        <v>89</v>
      </c>
      <c r="H76" s="26"/>
      <c r="I76" s="26"/>
      <c r="J76" s="26"/>
      <c r="K76" s="26"/>
      <c r="L76" s="26"/>
      <c r="M76" s="26"/>
      <c r="N76" s="26"/>
      <c r="O76" s="26"/>
      <c r="P76" s="26"/>
      <c r="Q76" s="26"/>
      <c r="R76" s="26"/>
      <c r="S76" s="26"/>
      <c r="T76" s="26"/>
      <c r="U76" s="26"/>
      <c r="V76" s="26"/>
      <c r="W76" s="26"/>
    </row>
    <row r="77" spans="1:23" ht="15.75" hidden="1">
      <c r="A77" s="28" t="s">
        <v>34</v>
      </c>
      <c r="B77" s="28" t="s">
        <v>35</v>
      </c>
      <c r="C77" s="26">
        <f>IF(AND(C10="NVT",C11="NVT"),C70,C78)</f>
        <v>0</v>
      </c>
      <c r="D77" s="26"/>
      <c r="E77" s="70">
        <f>IF(C38="acquéreur",D38,0)</f>
        <v>0</v>
      </c>
      <c r="F77" s="70">
        <f>IF(C39="acquéreur",D39*21%,0)</f>
        <v>0</v>
      </c>
      <c r="G77" s="26"/>
      <c r="H77" s="26"/>
      <c r="I77" s="26"/>
      <c r="J77" s="26"/>
      <c r="K77" s="26"/>
      <c r="L77" s="26"/>
      <c r="M77" s="26"/>
      <c r="N77" s="26"/>
      <c r="O77" s="26"/>
      <c r="P77" s="26"/>
      <c r="Q77" s="26"/>
      <c r="R77" s="26"/>
      <c r="S77" s="26"/>
      <c r="T77" s="26"/>
      <c r="U77" s="26"/>
      <c r="V77" s="26"/>
      <c r="W77" s="26"/>
    </row>
    <row r="78" spans="1:23" ht="15.75" hidden="1">
      <c r="A78" s="28" t="s">
        <v>36</v>
      </c>
      <c r="B78" s="28" t="s">
        <v>37</v>
      </c>
      <c r="C78" s="26">
        <f>IF(C10="NVT",D70,E70)</f>
        <v>0</v>
      </c>
      <c r="D78" s="26"/>
      <c r="E78" s="70">
        <f>IF(C39="acquéreur",D39,0)</f>
        <v>0</v>
      </c>
      <c r="F78" s="70">
        <f>IF(C40="acquéreur",D40*21%,0)</f>
        <v>0</v>
      </c>
      <c r="G78" s="26"/>
      <c r="H78" s="26"/>
      <c r="I78" s="26"/>
      <c r="J78" s="26"/>
      <c r="K78" s="26"/>
      <c r="L78" s="26"/>
      <c r="M78" s="26"/>
      <c r="N78" s="26"/>
      <c r="O78" s="26"/>
      <c r="P78" s="26"/>
      <c r="Q78" s="26"/>
      <c r="R78" s="26"/>
      <c r="S78" s="26"/>
      <c r="T78" s="26"/>
      <c r="U78" s="26"/>
      <c r="V78" s="26"/>
      <c r="W78" s="26"/>
    </row>
    <row r="79" spans="1:23" ht="15.75" hidden="1">
      <c r="A79" s="28" t="s">
        <v>38</v>
      </c>
      <c r="B79" s="28" t="s">
        <v>39</v>
      </c>
      <c r="C79" s="26"/>
      <c r="D79" s="26"/>
      <c r="E79" s="70">
        <f>IF(C40="acquéreur",D40,0)</f>
        <v>0</v>
      </c>
      <c r="F79" s="70">
        <f>SUM(F76:F78)</f>
        <v>0</v>
      </c>
      <c r="G79" s="26"/>
      <c r="H79" s="26"/>
      <c r="I79" s="26"/>
      <c r="J79" s="26"/>
      <c r="K79" s="26"/>
      <c r="L79" s="26"/>
      <c r="M79" s="26"/>
      <c r="N79" s="26"/>
      <c r="O79" s="26"/>
      <c r="P79" s="26"/>
      <c r="Q79" s="26"/>
      <c r="R79" s="26"/>
      <c r="S79" s="26"/>
      <c r="T79" s="26"/>
      <c r="U79" s="26"/>
      <c r="V79" s="26"/>
      <c r="W79" s="26"/>
    </row>
    <row r="80" spans="1:23" ht="15.75" hidden="1">
      <c r="A80" s="28" t="s">
        <v>40</v>
      </c>
      <c r="B80" s="28" t="s">
        <v>41</v>
      </c>
      <c r="C80" s="26"/>
      <c r="D80" s="26"/>
      <c r="E80" s="70">
        <f>SUM(E76:E79)</f>
        <v>0</v>
      </c>
      <c r="F80" s="70"/>
      <c r="G80" s="26"/>
      <c r="H80" s="26"/>
      <c r="I80" s="26"/>
      <c r="J80" s="26"/>
      <c r="K80" s="26"/>
      <c r="L80" s="26"/>
      <c r="M80" s="26"/>
      <c r="N80" s="26"/>
      <c r="O80" s="26"/>
      <c r="P80" s="26"/>
      <c r="Q80" s="26"/>
      <c r="R80" s="26"/>
      <c r="S80" s="26"/>
      <c r="T80" s="26"/>
      <c r="U80" s="26"/>
      <c r="V80" s="26"/>
      <c r="W80" s="26"/>
    </row>
    <row r="81" spans="1:23" ht="15.75" hidden="1">
      <c r="A81" s="28" t="s">
        <v>42</v>
      </c>
      <c r="B81" s="28" t="s">
        <v>43</v>
      </c>
      <c r="C81" s="26"/>
      <c r="D81" s="26"/>
      <c r="E81" s="70"/>
      <c r="F81" s="70"/>
      <c r="G81" s="26"/>
      <c r="H81" s="26"/>
      <c r="I81" s="26"/>
      <c r="J81" s="26"/>
      <c r="K81" s="26"/>
      <c r="L81" s="26"/>
      <c r="M81" s="26"/>
      <c r="N81" s="26"/>
      <c r="O81" s="26"/>
      <c r="P81" s="26"/>
      <c r="Q81" s="26"/>
      <c r="R81" s="26"/>
      <c r="S81" s="26"/>
      <c r="T81" s="26"/>
      <c r="U81" s="26"/>
      <c r="V81" s="26"/>
      <c r="W81" s="26"/>
    </row>
    <row r="82" spans="1:23" ht="15.75" hidden="1">
      <c r="A82" s="28" t="s">
        <v>44</v>
      </c>
      <c r="B82" s="26"/>
      <c r="C82" s="26">
        <f>IF(AND(C11="oui",D18&lt;=7500),-(D18-50),0)</f>
        <v>0</v>
      </c>
      <c r="D82" s="26"/>
      <c r="E82" s="70">
        <f>IF(C37="vendeur",D37,0)</f>
        <v>0</v>
      </c>
      <c r="F82" s="70"/>
      <c r="G82" s="26"/>
      <c r="H82" s="26"/>
      <c r="I82" s="26"/>
      <c r="J82" s="26"/>
      <c r="K82" s="26"/>
      <c r="L82" s="26"/>
      <c r="M82" s="26"/>
      <c r="N82" s="26"/>
      <c r="O82" s="26"/>
      <c r="P82" s="26"/>
      <c r="Q82" s="26"/>
      <c r="R82" s="26"/>
      <c r="S82" s="26"/>
      <c r="T82" s="26"/>
      <c r="U82" s="26"/>
      <c r="V82" s="26"/>
      <c r="W82" s="26"/>
    </row>
    <row r="83" spans="1:23" ht="15.75" hidden="1">
      <c r="A83" s="28" t="s">
        <v>45</v>
      </c>
      <c r="B83" s="26"/>
      <c r="C83" s="26">
        <f>IF(AND(C11="oui",D18&gt;7500),-7500,0)</f>
        <v>0</v>
      </c>
      <c r="D83" s="26"/>
      <c r="E83" s="70">
        <f>IF(C38="vendeur",D38,0)</f>
        <v>0</v>
      </c>
      <c r="F83" s="70">
        <f>IF(C37="vendeur",D37*21%,0)</f>
        <v>0</v>
      </c>
      <c r="G83" s="26"/>
      <c r="H83" s="26"/>
      <c r="I83" s="26"/>
      <c r="J83" s="26"/>
      <c r="K83" s="26"/>
      <c r="L83" s="26"/>
      <c r="M83" s="26"/>
      <c r="N83" s="26"/>
      <c r="O83" s="26"/>
      <c r="P83" s="26"/>
      <c r="Q83" s="26"/>
      <c r="R83" s="26"/>
      <c r="S83" s="26"/>
      <c r="T83" s="26"/>
      <c r="U83" s="26"/>
      <c r="V83" s="26"/>
      <c r="W83" s="26"/>
    </row>
    <row r="84" spans="1:23" ht="15.75" hidden="1">
      <c r="A84" s="28" t="s">
        <v>46</v>
      </c>
      <c r="B84" s="26"/>
      <c r="C84" s="26">
        <f>SUM(C82:C83)</f>
        <v>0</v>
      </c>
      <c r="D84" s="26"/>
      <c r="E84" s="70">
        <f>IF(C39="vendeur",D39,0)</f>
        <v>0</v>
      </c>
      <c r="F84" s="70">
        <f>IF(C39="vendeur",D39*21%,0)</f>
        <v>0</v>
      </c>
      <c r="G84" s="26"/>
      <c r="H84" s="26"/>
      <c r="I84" s="26"/>
      <c r="J84" s="26"/>
      <c r="K84" s="26"/>
      <c r="L84" s="26"/>
      <c r="M84" s="26"/>
      <c r="N84" s="26"/>
      <c r="O84" s="26"/>
      <c r="P84" s="26"/>
      <c r="Q84" s="26"/>
      <c r="R84" s="26"/>
      <c r="S84" s="26"/>
      <c r="T84" s="26"/>
      <c r="U84" s="26"/>
      <c r="V84" s="26"/>
      <c r="W84" s="26"/>
    </row>
    <row r="85" spans="1:23" hidden="1">
      <c r="B85" s="26"/>
      <c r="C85" s="26"/>
      <c r="D85" s="26"/>
      <c r="E85" s="70">
        <f>IF(C40="vendeur",D40,0)</f>
        <v>0</v>
      </c>
      <c r="F85" s="70">
        <f>IF(C40="vendeur",D40*21%,0)</f>
        <v>0</v>
      </c>
      <c r="G85" s="26"/>
      <c r="H85" s="26"/>
      <c r="I85" s="26"/>
      <c r="J85" s="26"/>
      <c r="K85" s="26"/>
      <c r="L85" s="26"/>
      <c r="M85" s="26"/>
      <c r="N85" s="26"/>
      <c r="O85" s="26"/>
      <c r="P85" s="26"/>
      <c r="Q85" s="26"/>
      <c r="R85" s="26"/>
      <c r="S85" s="26"/>
      <c r="T85" s="26"/>
      <c r="U85" s="26"/>
      <c r="V85" s="26"/>
      <c r="W85" s="26"/>
    </row>
    <row r="86" spans="1:23" hidden="1">
      <c r="A86" s="30"/>
      <c r="B86" s="26"/>
      <c r="C86" s="26"/>
      <c r="D86" s="26"/>
      <c r="E86" s="70">
        <f>SUM(E82:E85)</f>
        <v>0</v>
      </c>
      <c r="F86" s="70">
        <f>SUM(F83:F85)</f>
        <v>0</v>
      </c>
      <c r="G86" s="26"/>
      <c r="H86" s="26"/>
      <c r="I86" s="26"/>
      <c r="J86" s="26"/>
      <c r="K86" s="26"/>
      <c r="L86" s="26"/>
      <c r="M86" s="26"/>
      <c r="N86" s="26"/>
      <c r="O86" s="26"/>
      <c r="P86" s="26"/>
      <c r="Q86" s="26"/>
      <c r="R86" s="26"/>
      <c r="S86" s="26"/>
      <c r="T86" s="26"/>
      <c r="U86" s="26"/>
      <c r="V86" s="26"/>
      <c r="W86" s="26"/>
    </row>
    <row r="87" spans="1:23" hidden="1">
      <c r="B87" s="26"/>
      <c r="C87" s="26"/>
      <c r="D87" s="26"/>
      <c r="E87" s="26"/>
      <c r="F87" s="26"/>
      <c r="G87" s="26"/>
      <c r="H87" s="26"/>
      <c r="I87" s="26"/>
      <c r="J87" s="26"/>
      <c r="K87" s="26"/>
      <c r="L87" s="26"/>
      <c r="M87" s="26"/>
      <c r="N87" s="26"/>
      <c r="O87" s="26"/>
      <c r="P87" s="26"/>
      <c r="Q87" s="26"/>
      <c r="R87" s="26"/>
      <c r="S87" s="26"/>
      <c r="T87" s="26"/>
      <c r="U87" s="26"/>
      <c r="V87" s="26"/>
      <c r="W87" s="26"/>
    </row>
    <row r="88" spans="1:23" hidden="1">
      <c r="B88" s="26"/>
      <c r="C88" s="26"/>
      <c r="D88" s="26"/>
      <c r="E88" s="26"/>
      <c r="F88" s="26"/>
      <c r="G88" s="26"/>
      <c r="H88" s="26"/>
      <c r="I88" s="26"/>
      <c r="J88" s="26"/>
      <c r="K88" s="26"/>
      <c r="L88" s="26"/>
      <c r="M88" s="26"/>
      <c r="N88" s="26"/>
      <c r="O88" s="26"/>
      <c r="P88" s="26"/>
      <c r="Q88" s="26"/>
      <c r="R88" s="26"/>
      <c r="S88" s="26"/>
      <c r="T88" s="26"/>
      <c r="U88" s="26"/>
      <c r="V88" s="26"/>
      <c r="W88" s="26"/>
    </row>
    <row r="89" spans="1:23" hidden="1">
      <c r="B89" s="16">
        <f>IF(B12=1,-1500,0)</f>
        <v>0</v>
      </c>
      <c r="C89" s="26">
        <f>IF(AND(C8=1,B12=1),-750,0)</f>
        <v>0</v>
      </c>
      <c r="D89" s="26"/>
      <c r="E89" s="26"/>
      <c r="F89" s="26"/>
      <c r="G89" s="26"/>
      <c r="H89" s="26"/>
      <c r="I89" s="26"/>
      <c r="J89" s="26"/>
      <c r="K89" s="26"/>
      <c r="L89" s="26"/>
      <c r="M89" s="26"/>
      <c r="N89" s="26"/>
      <c r="O89" s="26"/>
      <c r="P89" s="26"/>
      <c r="Q89" s="26"/>
      <c r="R89" s="26"/>
      <c r="S89" s="26"/>
      <c r="T89" s="26"/>
      <c r="U89" s="26"/>
      <c r="V89" s="26"/>
      <c r="W89" s="26"/>
    </row>
    <row r="90" spans="1:23" hidden="1">
      <c r="B90" s="16">
        <f>IF(B12=1,-750,0)</f>
        <v>0</v>
      </c>
      <c r="C90" s="26">
        <f>IF(AND(C8=0,B12=1),-1500,0)</f>
        <v>0</v>
      </c>
      <c r="D90" s="26"/>
      <c r="E90" s="26"/>
      <c r="F90" s="26"/>
      <c r="G90" s="26"/>
      <c r="H90" s="26"/>
      <c r="I90" s="26"/>
      <c r="J90" s="26"/>
      <c r="K90" s="26"/>
      <c r="L90" s="26"/>
      <c r="M90" s="26"/>
      <c r="N90" s="26"/>
      <c r="O90" s="26"/>
      <c r="P90" s="26"/>
      <c r="Q90" s="26"/>
      <c r="R90" s="26"/>
      <c r="S90" s="26"/>
      <c r="T90" s="26"/>
      <c r="U90" s="26"/>
      <c r="V90" s="26"/>
      <c r="W90" s="26"/>
    </row>
    <row r="91" spans="1:23" hidden="1">
      <c r="B91" s="26"/>
      <c r="C91" s="26"/>
      <c r="D91" s="26"/>
      <c r="E91" s="26"/>
      <c r="F91" s="26"/>
      <c r="G91" s="26"/>
      <c r="H91" s="26"/>
      <c r="I91" s="26"/>
      <c r="J91" s="26"/>
      <c r="K91" s="26"/>
      <c r="L91" s="26"/>
      <c r="M91" s="26"/>
      <c r="N91" s="26"/>
      <c r="O91" s="26"/>
      <c r="P91" s="26"/>
      <c r="Q91" s="26"/>
      <c r="R91" s="26"/>
      <c r="S91" s="26"/>
      <c r="T91" s="26"/>
      <c r="U91" s="26"/>
      <c r="V91" s="26"/>
      <c r="W91" s="26"/>
    </row>
    <row r="92" spans="1:23" hidden="1">
      <c r="A92" s="53">
        <f>IF(AND(C11="oui",C12="oui",(D18+D19)&gt;1875),-1875,0)</f>
        <v>0</v>
      </c>
      <c r="B92" s="26"/>
      <c r="C92" s="26"/>
      <c r="D92" s="26"/>
      <c r="E92" s="26"/>
      <c r="F92" s="26"/>
      <c r="G92" s="26"/>
      <c r="H92" s="26"/>
      <c r="I92" s="26"/>
      <c r="J92" s="26"/>
      <c r="K92" s="26"/>
      <c r="L92" s="26"/>
      <c r="M92" s="26"/>
      <c r="N92" s="26"/>
      <c r="O92" s="26"/>
      <c r="P92" s="26"/>
      <c r="Q92" s="26"/>
      <c r="R92" s="26"/>
      <c r="S92" s="26"/>
      <c r="T92" s="26"/>
      <c r="U92" s="26"/>
      <c r="V92" s="26"/>
      <c r="W92" s="26"/>
    </row>
    <row r="93" spans="1:23" ht="13.5" hidden="1" thickBot="1">
      <c r="A93" s="11">
        <f>IF(AND(C11="oui",C12="oui",(D18+D19)&lt;=1875,(D18+D19)&gt;50),-(D18+D19-50),0)</f>
        <v>0</v>
      </c>
      <c r="B93" s="26"/>
      <c r="C93" s="26"/>
      <c r="D93" s="26"/>
      <c r="E93" s="26"/>
      <c r="F93" s="26"/>
      <c r="G93" s="26"/>
      <c r="H93" s="26"/>
      <c r="I93" s="26"/>
      <c r="J93" s="26"/>
      <c r="K93" s="26"/>
      <c r="L93" s="26"/>
      <c r="M93" s="26"/>
      <c r="N93" s="26"/>
      <c r="O93" s="26"/>
      <c r="P93" s="26"/>
      <c r="Q93" s="26"/>
      <c r="R93" s="26"/>
      <c r="S93" s="26"/>
      <c r="T93" s="26"/>
      <c r="U93" s="26"/>
      <c r="V93" s="26"/>
      <c r="W93" s="26"/>
    </row>
    <row r="94" spans="1:23" ht="13.5" hidden="1" thickBot="1">
      <c r="B94" s="31"/>
      <c r="C94" s="26"/>
      <c r="D94" s="26"/>
      <c r="E94" s="26"/>
      <c r="F94" s="26"/>
      <c r="G94" s="26"/>
      <c r="H94" s="32"/>
      <c r="I94" s="32"/>
      <c r="J94" s="32"/>
      <c r="K94" s="32"/>
      <c r="L94" s="32"/>
      <c r="M94" s="32"/>
      <c r="N94" s="32"/>
      <c r="O94" s="32"/>
      <c r="P94" s="32"/>
      <c r="Q94" s="32"/>
      <c r="R94" s="32"/>
      <c r="S94" s="32"/>
      <c r="T94" s="32"/>
      <c r="U94" s="32"/>
      <c r="V94" s="32"/>
      <c r="W94" s="32"/>
    </row>
    <row r="95" spans="1:23" ht="13.5" hidden="1" thickBot="1">
      <c r="E95" s="32"/>
      <c r="F95" s="26"/>
      <c r="G95" s="32"/>
    </row>
    <row r="96" spans="1:23" ht="13.5" hidden="1" thickBot="1">
      <c r="F96" s="26"/>
    </row>
    <row r="97" spans="1:9" ht="13.5" hidden="1" thickBot="1">
      <c r="F97" s="32"/>
    </row>
    <row r="98" spans="1:9" hidden="1">
      <c r="A98" s="11" t="s">
        <v>1</v>
      </c>
      <c r="C98" s="11" t="s">
        <v>47</v>
      </c>
      <c r="D98" s="11" t="s">
        <v>48</v>
      </c>
    </row>
    <row r="99" spans="1:9" hidden="1">
      <c r="D99" s="11">
        <v>525</v>
      </c>
    </row>
    <row r="100" spans="1:9" hidden="1">
      <c r="D100" s="11">
        <v>100</v>
      </c>
    </row>
    <row r="101" spans="1:9" hidden="1">
      <c r="D101" s="11">
        <v>675</v>
      </c>
    </row>
    <row r="102" spans="1:9" hidden="1"/>
    <row r="103" spans="1:9" hidden="1">
      <c r="I103" s="65" t="s">
        <v>86</v>
      </c>
    </row>
    <row r="104" spans="1:9" hidden="1">
      <c r="I104" s="65" t="s">
        <v>87</v>
      </c>
    </row>
    <row r="105" spans="1:9" ht="14.25" hidden="1">
      <c r="A105" s="33" t="s">
        <v>49</v>
      </c>
      <c r="B105" s="33"/>
      <c r="C105" s="33" t="s">
        <v>49</v>
      </c>
      <c r="D105" s="34" t="s">
        <v>50</v>
      </c>
      <c r="E105" s="35"/>
      <c r="F105" s="33" t="s">
        <v>4</v>
      </c>
    </row>
    <row r="106" spans="1:9" ht="15" hidden="1">
      <c r="A106" s="36">
        <v>0</v>
      </c>
      <c r="B106" s="37"/>
      <c r="C106" s="36">
        <v>7500</v>
      </c>
      <c r="D106" s="38">
        <v>4.5600000000000002E-2</v>
      </c>
      <c r="E106" s="39"/>
      <c r="F106" s="36">
        <f>IF($B$9&lt;C106,$B$9*D106,C106*D106)</f>
        <v>0</v>
      </c>
    </row>
    <row r="107" spans="1:9" ht="15" hidden="1">
      <c r="A107" s="36">
        <v>7500</v>
      </c>
      <c r="B107" s="37"/>
      <c r="C107" s="36">
        <v>17500</v>
      </c>
      <c r="D107" s="38">
        <v>2.8500000000000001E-2</v>
      </c>
      <c r="E107" s="39"/>
      <c r="F107" s="37" t="str">
        <f t="shared" ref="F107:F112" si="0">IF($B$9&lt;=A107," ",IF($B$9&lt;C107,($B$9-C106)*D107,(C107-A107)*D107))</f>
        <v xml:space="preserve"> </v>
      </c>
    </row>
    <row r="108" spans="1:9" ht="15" hidden="1">
      <c r="A108" s="36">
        <v>17500</v>
      </c>
      <c r="B108" s="37"/>
      <c r="C108" s="36">
        <v>30000</v>
      </c>
      <c r="D108" s="38">
        <v>2.2800000000000001E-2</v>
      </c>
      <c r="E108" s="39"/>
      <c r="F108" s="37" t="str">
        <f t="shared" si="0"/>
        <v xml:space="preserve"> </v>
      </c>
    </row>
    <row r="109" spans="1:9" ht="15" hidden="1">
      <c r="A109" s="36">
        <v>30000</v>
      </c>
      <c r="B109" s="37"/>
      <c r="C109" s="36">
        <v>45495</v>
      </c>
      <c r="D109" s="38">
        <v>1.7100000000000001E-2</v>
      </c>
      <c r="E109" s="39"/>
      <c r="F109" s="37" t="str">
        <f t="shared" si="0"/>
        <v xml:space="preserve"> </v>
      </c>
    </row>
    <row r="110" spans="1:9" ht="15" hidden="1">
      <c r="A110" s="36">
        <v>45495</v>
      </c>
      <c r="B110" s="37"/>
      <c r="C110" s="36">
        <v>64095</v>
      </c>
      <c r="D110" s="38">
        <v>1.14E-2</v>
      </c>
      <c r="E110" s="39"/>
      <c r="F110" s="37" t="str">
        <f t="shared" si="0"/>
        <v xml:space="preserve"> </v>
      </c>
    </row>
    <row r="111" spans="1:9" ht="15" hidden="1">
      <c r="A111" s="36">
        <v>64095</v>
      </c>
      <c r="B111" s="37"/>
      <c r="C111" s="36">
        <v>250095</v>
      </c>
      <c r="D111" s="38">
        <v>5.7000000000000002E-3</v>
      </c>
      <c r="E111" s="39"/>
      <c r="F111" s="37" t="str">
        <f t="shared" si="0"/>
        <v xml:space="preserve"> </v>
      </c>
    </row>
    <row r="112" spans="1:9" ht="15" hidden="1">
      <c r="A112" s="36">
        <v>250095</v>
      </c>
      <c r="B112" s="37"/>
      <c r="C112" s="36">
        <f>$B$9</f>
        <v>0</v>
      </c>
      <c r="D112" s="38">
        <v>5.6999999999999998E-4</v>
      </c>
      <c r="E112" s="39"/>
      <c r="F112" s="37" t="str">
        <f t="shared" si="0"/>
        <v xml:space="preserve"> </v>
      </c>
    </row>
    <row r="113" spans="1:6" ht="15" hidden="1">
      <c r="A113" s="40"/>
      <c r="B113" s="41"/>
      <c r="C113" s="41"/>
      <c r="D113" s="42"/>
      <c r="E113" s="43"/>
      <c r="F113" s="43"/>
    </row>
    <row r="114" spans="1:6" ht="15" hidden="1">
      <c r="A114" s="33" t="s">
        <v>51</v>
      </c>
      <c r="B114" s="44"/>
      <c r="C114" s="41"/>
      <c r="D114" s="45"/>
      <c r="E114" s="43"/>
      <c r="F114" s="46">
        <f>SUM(F106:F113)</f>
        <v>0</v>
      </c>
    </row>
    <row r="115" spans="1:6" hidden="1"/>
    <row r="116" spans="1:6" hidden="1"/>
    <row r="117" spans="1:6" hidden="1"/>
    <row r="118" spans="1:6" hidden="1"/>
    <row r="119" spans="1:6" hidden="1"/>
    <row r="120" spans="1:6" hidden="1"/>
    <row r="121" spans="1:6" hidden="1"/>
    <row r="122" spans="1:6" hidden="1"/>
    <row r="123" spans="1:6" hidden="1"/>
    <row r="124" spans="1:6" hidden="1"/>
    <row r="125" spans="1:6" hidden="1"/>
    <row r="126" spans="1:6" hidden="1"/>
    <row r="127" spans="1:6" hidden="1"/>
    <row r="128" spans="1:6" hidden="1"/>
    <row r="129" hidden="1"/>
    <row r="130" hidden="1"/>
    <row r="131" hidden="1"/>
    <row r="132" hidden="1"/>
    <row r="133" hidden="1"/>
    <row r="134" hidden="1"/>
    <row r="135" hidden="1"/>
    <row r="136" hidden="1"/>
    <row r="137" hidden="1"/>
    <row r="138" hidden="1"/>
    <row r="139" hidden="1"/>
    <row r="140" hidden="1"/>
    <row r="141" hidden="1"/>
    <row r="142" hidden="1"/>
    <row r="143" hidden="1"/>
    <row r="144" hidden="1"/>
    <row r="145" hidden="1"/>
    <row r="146" hidden="1"/>
    <row r="147" hidden="1"/>
    <row r="148" hidden="1"/>
    <row r="149" hidden="1"/>
    <row r="150" hidden="1"/>
    <row r="151" hidden="1"/>
    <row r="152" hidden="1"/>
    <row r="153" hidden="1"/>
    <row r="154" hidden="1"/>
    <row r="155" hidden="1"/>
    <row r="156" hidden="1"/>
    <row r="157" hidden="1"/>
    <row r="158" hidden="1"/>
    <row r="159" hidden="1"/>
    <row r="160" hidden="1"/>
    <row r="161" hidden="1"/>
    <row r="162" hidden="1"/>
    <row r="163" hidden="1"/>
    <row r="164" hidden="1"/>
    <row r="165" hidden="1"/>
  </sheetData>
  <sheetProtection password="B1D3" sheet="1" objects="1" scenarios="1"/>
  <phoneticPr fontId="0" type="noConversion"/>
  <dataValidations count="8">
    <dataValidation type="list" allowBlank="1" showInputMessage="1" showErrorMessage="1" sqref="C40 C44:C45">
      <formula1>$G$75:$G$76</formula1>
    </dataValidation>
    <dataValidation type="list" allowBlank="1" showInputMessage="1" showErrorMessage="1" sqref="C39">
      <formula1>$G$72:$G$73</formula1>
    </dataValidation>
    <dataValidation type="list" allowBlank="1" showInputMessage="1" showErrorMessage="1" sqref="C38">
      <formula1>$F$72:$F$73</formula1>
    </dataValidation>
    <dataValidation type="list" allowBlank="1" showInputMessage="1" showErrorMessage="1" sqref="C37">
      <formula1>$E$72:$E$73</formula1>
    </dataValidation>
    <dataValidation type="list" allowBlank="1" showInputMessage="1" showErrorMessage="1" sqref="C12">
      <formula1>$D$64:$D$65</formula1>
    </dataValidation>
    <dataValidation type="list" allowBlank="1" showInputMessage="1" showErrorMessage="1" sqref="C11">
      <formula1>$C$64:$C$65</formula1>
    </dataValidation>
    <dataValidation type="list" allowBlank="1" showInputMessage="1" showErrorMessage="1" sqref="C13">
      <formula1>$G$64:$G$65</formula1>
    </dataValidation>
    <dataValidation type="list" allowBlank="1" showInputMessage="1" showErrorMessage="1" sqref="B6">
      <formula1>$I$103:$I$104</formula1>
    </dataValidation>
  </dataValidations>
  <hyperlinks>
    <hyperlink ref="D55" r:id="rId1"/>
    <hyperlink ref="C55" r:id="rId2"/>
    <hyperlink ref="C53" r:id="rId3"/>
    <hyperlink ref="D53" r:id="rId4"/>
    <hyperlink ref="B12" r:id="rId5"/>
    <hyperlink ref="C57"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VBIBTVABREYNE</vt:lpstr>
      <vt:lpstr>VBIBTVABREYNE!_1._Zegels_Minuut_Brevet</vt:lpstr>
      <vt:lpstr>VBIBTVABREYNE!_2._Registratie_Minuut_Brevet</vt:lpstr>
      <vt:lpstr>VBIBTVABREYNE!_3._Registratie_aanhangsel</vt:lpstr>
      <vt:lpstr>VBIBTVABREYNE!Aard</vt:lpstr>
      <vt:lpstr>VBIBTVABREYNE!Afdrukbereik</vt:lpstr>
      <vt:lpstr>VBIBTVABREYNE!Datum</vt:lpstr>
      <vt:lpstr>VBIBTVABREYNE!KOSTENFICHE</vt:lpstr>
      <vt:lpstr>VBIBTVABREYNE!Naam</vt:lpstr>
      <vt:lpstr>VBIBTVABREYNE!Rep.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2012-08-13T19:57:51Z</dcterms:created>
  <dcterms:modified xsi:type="dcterms:W3CDTF">2014-11-20T14:15:31Z</dcterms:modified>
</cp:coreProperties>
</file>