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" sheetId="1" r:id="rId1"/>
  </sheets>
  <definedNames>
    <definedName name="_1._Zegels_Minuut_Brevet" localSheetId="0">VBIFCR!$A$17:$J$17</definedName>
    <definedName name="_1._Zegels_Minuut_Brevet">#REF!</definedName>
    <definedName name="_10._Tweede_getuigschrift" localSheetId="0">VBIFCR!#REF!</definedName>
    <definedName name="_10._Tweede_getuigschrift">#REF!</definedName>
    <definedName name="_11._Kadaster_uittreksel" localSheetId="0">VBIFCR!#REF!</definedName>
    <definedName name="_11._Kadaster_uittreksel">#REF!</definedName>
    <definedName name="_12._Getuigen" localSheetId="0">VBIFCR!#REF!</definedName>
    <definedName name="_12._Getuigen">#REF!</definedName>
    <definedName name="_13._Allerlei_uitgaven" localSheetId="0">VBIFCR!#REF!</definedName>
    <definedName name="_13._Allerlei_uitgaven">#REF!</definedName>
    <definedName name="_14." localSheetId="0">VBIFCR!#REF!</definedName>
    <definedName name="_14.">#REF!</definedName>
    <definedName name="_15." localSheetId="0">VBIFCR!#REF!</definedName>
    <definedName name="_15.">#REF!</definedName>
    <definedName name="_2._Registratie_Minuut_Brevet" localSheetId="0">VBIFCR!$C$23:$K$23</definedName>
    <definedName name="_2._Registratie_Minuut_Brevet">#REF!</definedName>
    <definedName name="_3._Registratie_aanhangsel" localSheetId="0">VBIFCR!$H$24:$K$24</definedName>
    <definedName name="_3._Registratie_aanhangsel">#REF!</definedName>
    <definedName name="_4.Zegels_afschrift_grosse" localSheetId="0">VBIFCR!#REF!</definedName>
    <definedName name="_4.Zegels_afschrift_grosse">#REF!</definedName>
    <definedName name="_5._Hypotheek__inschr._overschr._doorh." localSheetId="0">VBIFCR!#REF!</definedName>
    <definedName name="_5._Hypotheek__inschr._overschr._doorh.">#REF!</definedName>
    <definedName name="_6._Loon_pandbewaarder" localSheetId="0">VBIFCR!#REF!</definedName>
    <definedName name="_6._Loon_pandbewaarder">#REF!</definedName>
    <definedName name="_7._Zegels__bord._aanh." localSheetId="0">VBIFCR!#REF!</definedName>
    <definedName name="_7._Zegels__bord._aanh.">#REF!</definedName>
    <definedName name="_8._Opzoekingen" localSheetId="0">VBIFCR!#REF!</definedName>
    <definedName name="_8._Opzoekingen">#REF!</definedName>
    <definedName name="_9._Hypothecair_getuigschrift" localSheetId="0">VBIFCR!#REF!</definedName>
    <definedName name="_9._Hypothecair_getuigschrift">#REF!</definedName>
    <definedName name="Aard" localSheetId="0">VBIFCR!$C$4:$J$4</definedName>
    <definedName name="Aard">#REF!</definedName>
    <definedName name="_xlnm.Print_Area" localSheetId="0">VBIFCR!$A$1:$I$50</definedName>
    <definedName name="Datum" localSheetId="0">VBIFCR!$C$4:$K$40</definedName>
    <definedName name="Datum">#REF!</definedName>
    <definedName name="gemeentelijke_info">#REF!</definedName>
    <definedName name="Kantoor_van_Notaris_J._SIMONART_te_Leuven" localSheetId="0">VBIFCR!#REF!</definedName>
    <definedName name="Kantoor_van_Notaris_J._SIMONART_te_Leuven">#REF!</definedName>
    <definedName name="KOSTENFICHE" localSheetId="0">VBIFCR!$A$1:$K$40</definedName>
    <definedName name="KOSTENFICHE">#REF!</definedName>
    <definedName name="Last_Row">IF(Values_Entered,Header_Row+Number_of_Payments,Header_Row)</definedName>
    <definedName name="Naam" localSheetId="0">VBIFCR!$C$9:$J$9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VBIFCR!$J$4:$J$42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VBIFCR!#REF!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VBIFCR!$A$3:$K$40</definedName>
  </definedNames>
  <calcPr calcId="152511"/>
</workbook>
</file>

<file path=xl/calcChain.xml><?xml version="1.0" encoding="utf-8"?>
<calcChain xmlns="http://schemas.openxmlformats.org/spreadsheetml/2006/main">
  <c r="F37" i="1" l="1"/>
  <c r="C7" i="1"/>
  <c r="F18" i="1" s="1"/>
  <c r="F19" i="1"/>
  <c r="F24" i="1"/>
  <c r="H39" i="1"/>
  <c r="H40" i="1"/>
  <c r="F48" i="1"/>
  <c r="F59" i="1" s="1"/>
  <c r="H63" i="1"/>
  <c r="H64" i="1" s="1"/>
  <c r="H66" i="1"/>
  <c r="H67" i="1"/>
  <c r="H70" i="1"/>
  <c r="A87" i="1"/>
  <c r="F60" i="1" s="1"/>
  <c r="C87" i="1"/>
  <c r="F87" i="1"/>
  <c r="C88" i="1"/>
  <c r="F88" i="1"/>
  <c r="B90" i="1"/>
  <c r="C90" i="1"/>
  <c r="F90" i="1"/>
  <c r="F91" i="1" s="1"/>
  <c r="B91" i="1"/>
  <c r="C91" i="1"/>
  <c r="H91" i="1"/>
  <c r="F22" i="1" s="1"/>
  <c r="C92" i="1"/>
  <c r="C94" i="1" s="1"/>
  <c r="J104" i="1"/>
  <c r="J105" i="1"/>
  <c r="J106" i="1"/>
  <c r="J107" i="1"/>
  <c r="J108" i="1"/>
  <c r="F110" i="1"/>
  <c r="J110" i="1"/>
  <c r="J187" i="1"/>
  <c r="I196" i="1" s="1"/>
  <c r="K55" i="1" s="1"/>
  <c r="J188" i="1"/>
  <c r="J189" i="1"/>
  <c r="J190" i="1"/>
  <c r="J191" i="1"/>
  <c r="J192" i="1"/>
  <c r="F193" i="1"/>
  <c r="J193" i="1"/>
  <c r="I194" i="1"/>
  <c r="K76" i="1" l="1"/>
  <c r="K56" i="1"/>
  <c r="K72" i="1"/>
  <c r="H182" i="1"/>
  <c r="H61" i="1" s="1"/>
  <c r="J109" i="1"/>
  <c r="J112" i="1" s="1"/>
  <c r="H17" i="1" s="1"/>
  <c r="H56" i="1"/>
  <c r="F20" i="1"/>
  <c r="D92" i="1"/>
  <c r="E92" i="1" s="1"/>
  <c r="F21" i="1" s="1"/>
  <c r="H27" i="1" s="1"/>
  <c r="H42" i="1"/>
  <c r="G91" i="1" l="1"/>
  <c r="H90" i="1" s="1"/>
  <c r="H72" i="1"/>
  <c r="K73" i="1" s="1"/>
  <c r="H28" i="1"/>
  <c r="H30" i="1" s="1"/>
  <c r="K74" i="1" l="1"/>
  <c r="K78" i="1" s="1"/>
</calcChain>
</file>

<file path=xl/comments1.xml><?xml version="1.0" encoding="utf-8"?>
<comments xmlns="http://schemas.openxmlformats.org/spreadsheetml/2006/main">
  <authors>
    <author>licentie</author>
  </authors>
  <commentList>
    <comment ref="H57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<sst xmlns="http://schemas.openxmlformats.org/spreadsheetml/2006/main" count="102" uniqueCount="75">
  <si>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</si>
  <si>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</si>
  <si>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</si>
  <si>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</si>
  <si>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</si>
  <si>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</si>
  <si>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</si>
  <si>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</si>
  <si>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</si>
  <si>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</si>
  <si>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</si>
  <si>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</si>
  <si>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</si>
  <si>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</si>
  <si>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</si>
  <si>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</si>
  <si>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</si>
  <si>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</si>
  <si>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</si>
  <si>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</si>
  <si>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</si>
  <si>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</si>
  <si>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</si>
  <si>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</si>
  <si>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</si>
  <si>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</si>
  <si>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</si>
  <si>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</si>
  <si>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</si>
  <si>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</si>
  <si>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</si>
  <si>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</si>
  <si>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</si>
  <si>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</si>
  <si>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</si>
  <si>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</si>
  <si>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</si>
  <si>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</si>
  <si>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</si>
  <si>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</si>
  <si>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</si>
  <si>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</si>
  <si>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</si>
  <si>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</si>
  <si>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</si>
  <si>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</si>
  <si>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</si>
  <si>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OUVERTURE DE CRÉDIT</t>
  </si>
  <si>
    <t>Base enregistrement</t>
  </si>
  <si>
    <t>Principal</t>
  </si>
  <si>
    <t>Accessoires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</si>
  <si>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</si>
  <si>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</si>
  <si>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</si>
  <si>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</si>
  <si>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</si>
  <si>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</si>
  <si>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</si>
  <si>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</si>
  <si>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</si>
  <si>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</si>
  <si>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</si>
  <si>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</si>
  <si>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</si>
  <si>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</si>
  <si>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</si>
  <si>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</si>
  <si>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</si>
  <si>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</si>
  <si>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</si>
  <si>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</si>
  <si>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</si>
  <si>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acte de lotissement</t>
  </si>
  <si>
    <t>VENTE BIEN IMMOBILIER EN FLANDRES AVEC CREDIT HYPOTHECAIRE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</si>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</sst>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.00\ [$EUR]"/>
    <numFmt numFmtId="167" formatCode="#,##0&quot; BF&quot;;\-#,##0&quot; BF&quot;"/>
    <numFmt numFmtId="168" formatCode="0.000%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  <numFmt numFmtId="177" formatCode="#,##0.00\ &quot;€&quot;"/>
    <numFmt numFmtId="178" formatCode="#,##0&quot; Fr&quot;;\-#,##0&quot; Fr&quot;"/>
  </numFmts>
  <fonts count="16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808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8" fillId="0" borderId="0">
      <protection locked="0"/>
    </xf>
    <xf numFmtId="170" fontId="1" fillId="0" borderId="0" applyFont="0" applyFill="0" applyBorder="0" applyAlignment="0" applyProtection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8" fillId="0" borderId="0">
      <protection locked="0"/>
    </xf>
    <xf numFmtId="175" fontId="9" fillId="0" borderId="0">
      <protection locked="0"/>
    </xf>
    <xf numFmtId="175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6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5" fontId="8" fillId="0" borderId="1">
      <protection locked="0"/>
    </xf>
    <xf numFmtId="0" fontId="15" fillId="0" borderId="24" applyNumberFormat="0" applyFill="0" applyAlignment="0" applyProtection="0"/>
  </cellStyleXfs>
  <cellXfs count="141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4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4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0" fontId="1" fillId="2" borderId="0" xfId="13" applyFont="1" applyFill="1" applyProtection="1">
      <protection hidden="1"/>
    </xf>
    <xf numFmtId="165" fontId="1" fillId="2" borderId="0" xfId="13" applyNumberForma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5" xfId="13" applyNumberFormat="1" applyFont="1" applyFill="1" applyBorder="1" applyProtection="1">
      <protection hidden="1"/>
    </xf>
    <xf numFmtId="167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166" fontId="6" fillId="2" borderId="6" xfId="13" applyNumberFormat="1" applyFont="1" applyFill="1" applyBorder="1" applyProtection="1">
      <protection hidden="1"/>
    </xf>
    <xf numFmtId="167" fontId="6" fillId="2" borderId="6" xfId="13" applyNumberFormat="1" applyFont="1" applyFill="1" applyBorder="1" applyProtection="1">
      <protection hidden="1"/>
    </xf>
    <xf numFmtId="168" fontId="6" fillId="2" borderId="6" xfId="13" applyNumberFormat="1" applyFont="1" applyFill="1" applyBorder="1" applyProtection="1">
      <protection hidden="1"/>
    </xf>
    <xf numFmtId="168" fontId="6" fillId="2" borderId="7" xfId="13" applyNumberFormat="1" applyFont="1" applyFill="1" applyBorder="1" applyProtection="1">
      <protection hidden="1"/>
    </xf>
    <xf numFmtId="0" fontId="6" fillId="2" borderId="8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9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7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9" xfId="13" applyFont="1" applyFill="1" applyBorder="1" applyProtection="1">
      <protection hidden="1"/>
    </xf>
    <xf numFmtId="166" fontId="5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3" xfId="13" applyFont="1" applyFill="1" applyBorder="1" applyAlignment="1" applyProtection="1">
      <alignment horizontal="left"/>
      <protection hidden="1"/>
    </xf>
    <xf numFmtId="164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3" xfId="13" applyFont="1" applyFill="1" applyBorder="1" applyAlignment="1" applyProtection="1">
      <alignment horizontal="left"/>
      <protection hidden="1"/>
    </xf>
    <xf numFmtId="0" fontId="2" fillId="5" borderId="13" xfId="13" applyFont="1" applyFill="1" applyBorder="1" applyAlignment="1" applyProtection="1">
      <alignment horizontal="left"/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14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9" borderId="10" xfId="13" applyFont="1" applyFill="1" applyBorder="1" applyAlignment="1" applyProtection="1">
      <alignment horizontal="left"/>
      <protection hidden="1"/>
    </xf>
    <xf numFmtId="0" fontId="11" fillId="2" borderId="15" xfId="13" applyFont="1" applyFill="1" applyBorder="1" applyAlignment="1" applyProtection="1">
      <alignment horizontal="left"/>
      <protection hidden="1"/>
    </xf>
    <xf numFmtId="164" fontId="1" fillId="2" borderId="15" xfId="13" applyNumberFormat="1" applyFill="1" applyBorder="1" applyAlignment="1" applyProtection="1">
      <protection hidden="1"/>
    </xf>
    <xf numFmtId="0" fontId="1" fillId="2" borderId="15" xfId="13" applyFill="1" applyBorder="1"/>
    <xf numFmtId="0" fontId="1" fillId="2" borderId="16" xfId="13" applyNumberFormat="1" applyFill="1" applyBorder="1" applyAlignment="1" applyProtection="1">
      <protection hidden="1"/>
    </xf>
    <xf numFmtId="0" fontId="1" fillId="2" borderId="17" xfId="13" applyNumberFormat="1" applyFill="1" applyBorder="1" applyAlignment="1" applyProtection="1">
      <protection hidden="1"/>
    </xf>
    <xf numFmtId="164" fontId="1" fillId="2" borderId="17" xfId="13" applyNumberFormat="1" applyFill="1" applyBorder="1" applyAlignment="1" applyProtection="1">
      <protection hidden="1"/>
    </xf>
    <xf numFmtId="0" fontId="1" fillId="2" borderId="17" xfId="13" applyFill="1" applyBorder="1"/>
    <xf numFmtId="0" fontId="11" fillId="2" borderId="0" xfId="13" applyFont="1" applyFill="1" applyBorder="1" applyAlignment="1" applyProtection="1">
      <alignment horizontal="left"/>
      <protection hidden="1"/>
    </xf>
    <xf numFmtId="0" fontId="1" fillId="2" borderId="18" xfId="13" applyFill="1" applyBorder="1" applyAlignment="1" applyProtection="1">
      <alignment horizontal="left"/>
      <protection hidden="1"/>
    </xf>
    <xf numFmtId="0" fontId="2" fillId="2" borderId="18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8" xfId="13" applyFont="1" applyFill="1" applyBorder="1" applyAlignment="1" applyProtection="1">
      <alignment horizontal="left"/>
      <protection hidden="1"/>
    </xf>
    <xf numFmtId="0" fontId="1" fillId="2" borderId="18" xfId="13" applyFill="1" applyBorder="1" applyProtection="1">
      <protection hidden="1"/>
    </xf>
    <xf numFmtId="0" fontId="1" fillId="2" borderId="18" xfId="13" applyFill="1" applyBorder="1"/>
    <xf numFmtId="0" fontId="1" fillId="2" borderId="19" xfId="13" applyFill="1" applyBorder="1"/>
    <xf numFmtId="0" fontId="1" fillId="2" borderId="20" xfId="13" applyFill="1" applyBorder="1"/>
    <xf numFmtId="164" fontId="1" fillId="2" borderId="20" xfId="13" applyNumberFormat="1" applyFont="1" applyFill="1" applyBorder="1" applyAlignment="1" applyProtection="1">
      <protection hidden="1"/>
    </xf>
    <xf numFmtId="0" fontId="1" fillId="0" borderId="0" xfId="13" applyProtection="1">
      <protection hidden="1"/>
    </xf>
    <xf numFmtId="0" fontId="1" fillId="0" borderId="0" xfId="13" applyFont="1" applyProtection="1">
      <protection hidden="1"/>
    </xf>
    <xf numFmtId="165" fontId="1" fillId="0" borderId="0" xfId="13" applyNumberFormat="1" applyProtection="1">
      <protection hidden="1"/>
    </xf>
    <xf numFmtId="168" fontId="6" fillId="10" borderId="0" xfId="13" applyNumberFormat="1" applyFont="1" applyFill="1" applyBorder="1" applyProtection="1">
      <protection hidden="1"/>
    </xf>
    <xf numFmtId="177" fontId="6" fillId="10" borderId="0" xfId="13" applyNumberFormat="1" applyFont="1" applyFill="1" applyBorder="1" applyProtection="1">
      <protection hidden="1"/>
    </xf>
    <xf numFmtId="178" fontId="6" fillId="10" borderId="0" xfId="13" applyNumberFormat="1" applyFont="1" applyFill="1" applyBorder="1" applyProtection="1">
      <protection hidden="1"/>
    </xf>
    <xf numFmtId="0" fontId="1" fillId="2" borderId="0" xfId="13" applyFill="1" applyBorder="1" applyProtection="1">
      <protection hidden="1"/>
    </xf>
    <xf numFmtId="0" fontId="6" fillId="10" borderId="0" xfId="13" applyFont="1" applyFill="1" applyBorder="1" applyProtection="1">
      <protection hidden="1"/>
    </xf>
    <xf numFmtId="166" fontId="5" fillId="10" borderId="0" xfId="13" applyNumberFormat="1" applyFont="1" applyFill="1" applyBorder="1" applyProtection="1">
      <protection hidden="1"/>
    </xf>
    <xf numFmtId="0" fontId="2" fillId="11" borderId="2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3" fontId="1" fillId="12" borderId="0" xfId="13" applyNumberFormat="1" applyFont="1" applyFill="1" applyProtection="1">
      <protection hidden="1"/>
    </xf>
    <xf numFmtId="0" fontId="3" fillId="12" borderId="0" xfId="9" applyFill="1" applyAlignment="1" applyProtection="1">
      <protection hidden="1"/>
    </xf>
    <xf numFmtId="0" fontId="1" fillId="12" borderId="0" xfId="13" applyFill="1" applyProtection="1">
      <protection hidden="1"/>
    </xf>
    <xf numFmtId="3" fontId="3" fillId="12" borderId="0" xfId="9" applyNumberFormat="1" applyFill="1" applyAlignment="1" applyProtection="1">
      <protection hidden="1"/>
    </xf>
    <xf numFmtId="0" fontId="2" fillId="2" borderId="12" xfId="13" applyFont="1" applyFill="1" applyBorder="1" applyAlignment="1" applyProtection="1">
      <alignment horizontal="left"/>
      <protection hidden="1"/>
    </xf>
    <xf numFmtId="0" fontId="1" fillId="2" borderId="12" xfId="13" applyFont="1" applyFill="1" applyBorder="1" applyAlignment="1" applyProtection="1">
      <alignment horizontal="left"/>
      <protection hidden="1"/>
    </xf>
    <xf numFmtId="167" fontId="5" fillId="2" borderId="7" xfId="13" applyNumberFormat="1" applyFont="1" applyFill="1" applyBorder="1" applyAlignment="1" applyProtection="1">
      <alignment horizontal="center"/>
      <protection hidden="1"/>
    </xf>
    <xf numFmtId="167" fontId="6" fillId="2" borderId="7" xfId="13" applyNumberFormat="1" applyFont="1" applyFill="1" applyBorder="1" applyProtection="1">
      <protection hidden="1"/>
    </xf>
    <xf numFmtId="0" fontId="4" fillId="2" borderId="0" xfId="13" applyFont="1" applyFill="1" applyBorder="1"/>
    <xf numFmtId="0" fontId="1" fillId="2" borderId="0" xfId="13" applyFill="1" applyBorder="1" applyProtection="1"/>
    <xf numFmtId="167" fontId="5" fillId="2" borderId="21" xfId="13" applyNumberFormat="1" applyFont="1" applyFill="1" applyBorder="1" applyAlignment="1" applyProtection="1">
      <alignment horizontal="center"/>
      <protection hidden="1"/>
    </xf>
    <xf numFmtId="166" fontId="6" fillId="2" borderId="21" xfId="13" applyNumberFormat="1" applyFont="1" applyFill="1" applyBorder="1" applyProtection="1">
      <protection hidden="1"/>
    </xf>
    <xf numFmtId="0" fontId="1" fillId="2" borderId="0" xfId="13" applyFill="1" applyBorder="1" applyAlignment="1" applyProtection="1">
      <alignment horizontal="center"/>
      <protection hidden="1"/>
    </xf>
    <xf numFmtId="0" fontId="1" fillId="11" borderId="0" xfId="13" applyFill="1"/>
    <xf numFmtId="0" fontId="1" fillId="2" borderId="0" xfId="13" applyFont="1" applyFill="1" applyBorder="1" applyAlignment="1" applyProtection="1">
      <alignment horizontal="center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15" xfId="13" applyNumberFormat="1" applyFill="1" applyBorder="1" applyAlignment="1" applyProtection="1">
      <protection hidden="1"/>
    </xf>
    <xf numFmtId="165" fontId="1" fillId="13" borderId="0" xfId="13" applyNumberFormat="1" applyFill="1" applyBorder="1" applyAlignment="1" applyProtection="1">
      <alignment horizontal="left"/>
      <protection hidden="1"/>
    </xf>
    <xf numFmtId="3" fontId="1" fillId="13" borderId="0" xfId="13" applyNumberFormat="1" applyFont="1" applyFill="1" applyProtection="1"/>
    <xf numFmtId="3" fontId="1" fillId="13" borderId="0" xfId="13" applyNumberFormat="1" applyFont="1" applyFill="1" applyProtection="1">
      <protection hidden="1"/>
    </xf>
    <xf numFmtId="177" fontId="1" fillId="3" borderId="0" xfId="13" applyNumberFormat="1" applyFill="1" applyBorder="1" applyAlignment="1" applyProtection="1">
      <alignment horizontal="right"/>
      <protection locked="0" hidden="1"/>
    </xf>
    <xf numFmtId="177" fontId="1" fillId="8" borderId="3" xfId="13" applyNumberFormat="1" applyFill="1" applyBorder="1" applyAlignment="1" applyProtection="1">
      <alignment horizontal="right"/>
      <protection hidden="1"/>
    </xf>
    <xf numFmtId="177" fontId="1" fillId="12" borderId="0" xfId="13" applyNumberFormat="1" applyFill="1" applyBorder="1" applyAlignment="1" applyProtection="1">
      <alignment horizontal="right"/>
      <protection locked="0" hidden="1"/>
    </xf>
    <xf numFmtId="177" fontId="1" fillId="6" borderId="0" xfId="13" applyNumberFormat="1" applyFont="1" applyFill="1" applyBorder="1" applyAlignment="1" applyProtection="1">
      <alignment horizontal="right"/>
      <protection locked="0" hidden="1"/>
    </xf>
    <xf numFmtId="177" fontId="1" fillId="3" borderId="0" xfId="13" applyNumberFormat="1" applyFill="1" applyBorder="1" applyAlignment="1" applyProtection="1">
      <alignment horizontal="right"/>
      <protection hidden="1"/>
    </xf>
    <xf numFmtId="177" fontId="1" fillId="3" borderId="0" xfId="13" applyNumberFormat="1" applyFill="1" applyAlignment="1">
      <alignment horizontal="right"/>
    </xf>
    <xf numFmtId="177" fontId="13" fillId="3" borderId="0" xfId="0" applyNumberFormat="1" applyFont="1" applyFill="1" applyBorder="1" applyAlignment="1" applyProtection="1">
      <alignment horizontal="right"/>
      <protection locked="0" hidden="1"/>
    </xf>
    <xf numFmtId="177" fontId="1" fillId="8" borderId="4" xfId="13" applyNumberFormat="1" applyFill="1" applyBorder="1" applyAlignment="1" applyProtection="1">
      <alignment horizontal="right"/>
      <protection hidden="1"/>
    </xf>
    <xf numFmtId="177" fontId="1" fillId="2" borderId="0" xfId="13" applyNumberFormat="1" applyFill="1" applyBorder="1" applyAlignment="1" applyProtection="1">
      <alignment horizontal="right"/>
      <protection hidden="1"/>
    </xf>
    <xf numFmtId="177" fontId="1" fillId="4" borderId="4" xfId="13" applyNumberFormat="1" applyFill="1" applyBorder="1" applyAlignment="1" applyProtection="1">
      <alignment horizontal="right"/>
      <protection hidden="1"/>
    </xf>
    <xf numFmtId="177" fontId="1" fillId="7" borderId="10" xfId="13" applyNumberFormat="1" applyFill="1" applyBorder="1" applyAlignment="1" applyProtection="1">
      <alignment horizontal="right"/>
      <protection hidden="1"/>
    </xf>
    <xf numFmtId="177" fontId="1" fillId="12" borderId="22" xfId="13" applyNumberFormat="1" applyFill="1" applyBorder="1" applyAlignment="1" applyProtection="1">
      <alignment horizontal="right"/>
      <protection hidden="1"/>
    </xf>
    <xf numFmtId="177" fontId="1" fillId="5" borderId="10" xfId="13" applyNumberFormat="1" applyFill="1" applyBorder="1" applyAlignment="1" applyProtection="1">
      <alignment horizontal="right"/>
      <protection hidden="1"/>
    </xf>
    <xf numFmtId="177" fontId="1" fillId="3" borderId="15" xfId="13" applyNumberFormat="1" applyFill="1" applyBorder="1" applyAlignment="1" applyProtection="1">
      <alignment horizontal="right"/>
      <protection locked="0" hidden="1"/>
    </xf>
    <xf numFmtId="177" fontId="1" fillId="6" borderId="0" xfId="13" applyNumberFormat="1" applyFill="1" applyBorder="1" applyAlignment="1" applyProtection="1">
      <alignment horizontal="right"/>
      <protection hidden="1"/>
    </xf>
    <xf numFmtId="177" fontId="1" fillId="14" borderId="0" xfId="13" applyNumberFormat="1" applyFill="1" applyBorder="1" applyAlignment="1" applyProtection="1">
      <alignment horizontal="right"/>
      <protection locked="0" hidden="1"/>
    </xf>
    <xf numFmtId="177" fontId="1" fillId="12" borderId="0" xfId="13" applyNumberFormat="1" applyFill="1" applyBorder="1" applyAlignment="1" applyProtection="1">
      <alignment horizontal="right"/>
      <protection hidden="1"/>
    </xf>
    <xf numFmtId="177" fontId="1" fillId="3" borderId="0" xfId="13" applyNumberFormat="1" applyFill="1" applyBorder="1" applyAlignment="1" applyProtection="1">
      <alignment horizontal="right"/>
      <protection locked="0"/>
    </xf>
    <xf numFmtId="177" fontId="1" fillId="2" borderId="0" xfId="13" applyNumberFormat="1" applyFill="1" applyAlignment="1">
      <alignment horizontal="right"/>
    </xf>
    <xf numFmtId="177" fontId="1" fillId="4" borderId="0" xfId="13" applyNumberFormat="1" applyFill="1" applyBorder="1" applyAlignment="1" applyProtection="1">
      <alignment horizontal="right"/>
      <protection hidden="1"/>
    </xf>
    <xf numFmtId="177" fontId="1" fillId="3" borderId="0" xfId="13" applyNumberFormat="1" applyFont="1" applyFill="1" applyBorder="1" applyAlignment="1" applyProtection="1">
      <alignment horizontal="right"/>
      <protection locked="0" hidden="1"/>
    </xf>
    <xf numFmtId="177" fontId="1" fillId="11" borderId="0" xfId="13" applyNumberFormat="1" applyFont="1" applyFill="1" applyBorder="1" applyAlignment="1" applyProtection="1">
      <alignment horizontal="right"/>
      <protection hidden="1"/>
    </xf>
    <xf numFmtId="177" fontId="1" fillId="3" borderId="17" xfId="13" applyNumberFormat="1" applyFill="1" applyBorder="1" applyAlignment="1" applyProtection="1">
      <alignment horizontal="right"/>
      <protection hidden="1"/>
    </xf>
    <xf numFmtId="177" fontId="1" fillId="4" borderId="17" xfId="13" applyNumberFormat="1" applyFill="1" applyBorder="1" applyAlignment="1" applyProtection="1">
      <alignment horizontal="right"/>
      <protection hidden="1"/>
    </xf>
    <xf numFmtId="177" fontId="1" fillId="2" borderId="17" xfId="13" applyNumberFormat="1" applyFill="1" applyBorder="1" applyAlignment="1" applyProtection="1">
      <alignment horizontal="right"/>
      <protection hidden="1"/>
    </xf>
    <xf numFmtId="177" fontId="1" fillId="11" borderId="17" xfId="13" applyNumberFormat="1" applyFill="1" applyBorder="1" applyAlignment="1" applyProtection="1">
      <alignment horizontal="right"/>
      <protection hidden="1"/>
    </xf>
    <xf numFmtId="177" fontId="1" fillId="8" borderId="17" xfId="13" applyNumberFormat="1" applyFill="1" applyBorder="1" applyAlignment="1" applyProtection="1">
      <alignment horizontal="right"/>
      <protection hidden="1"/>
    </xf>
    <xf numFmtId="177" fontId="1" fillId="6" borderId="17" xfId="13" applyNumberFormat="1" applyFill="1" applyBorder="1" applyAlignment="1">
      <alignment horizontal="right"/>
    </xf>
    <xf numFmtId="177" fontId="1" fillId="2" borderId="17" xfId="13" applyNumberFormat="1" applyFill="1" applyBorder="1" applyAlignment="1">
      <alignment horizontal="right"/>
    </xf>
    <xf numFmtId="177" fontId="2" fillId="7" borderId="23" xfId="13" applyNumberFormat="1" applyFont="1" applyFill="1" applyBorder="1" applyAlignment="1">
      <alignment horizontal="right"/>
    </xf>
    <xf numFmtId="0" fontId="1" fillId="15" borderId="0" xfId="13" applyFill="1" applyBorder="1" applyAlignment="1" applyProtection="1">
      <alignment horizontal="left"/>
      <protection hidden="1"/>
    </xf>
    <xf numFmtId="0" fontId="1" fillId="15" borderId="0" xfId="13" applyFont="1" applyFill="1" applyBorder="1" applyAlignment="1" applyProtection="1">
      <alignment horizontal="left"/>
      <protection hidden="1"/>
    </xf>
    <xf numFmtId="49" fontId="1" fillId="15" borderId="0" xfId="13" applyNumberFormat="1" applyFont="1" applyFill="1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CR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CRAV.xlsx" TargetMode="External"/><Relationship Id="rId1" Type="http://schemas.openxmlformats.org/officeDocument/2006/relationships/hyperlink" Target="VBIFCR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CR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8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4" customWidth="1"/>
    <col min="2" max="2" width="5.42578125" style="17" customWidth="1"/>
    <col min="3" max="3" width="18" style="4" customWidth="1"/>
    <col min="4" max="4" width="4" style="4" customWidth="1"/>
    <col min="5" max="5" width="13" style="4" customWidth="1"/>
    <col min="6" max="6" width="16.85546875" style="4" customWidth="1"/>
    <col min="7" max="7" width="0.5703125" style="4" customWidth="1"/>
    <col min="8" max="8" width="16" style="4" customWidth="1"/>
    <col min="9" max="9" width="2.28515625" style="4" customWidth="1"/>
    <col min="10" max="10" width="12.28515625" style="4" customWidth="1"/>
    <col min="11" max="11" width="15.85546875" style="4" bestFit="1" customWidth="1"/>
    <col min="12" max="20" width="9.140625" style="4"/>
    <col min="21" max="21" width="12.140625" style="4" bestFit="1" customWidth="1"/>
    <col min="22" max="16384" width="9.140625" style="4"/>
  </cols>
  <sheetData>
    <row r="1" spans="1:11" ht="13.5" thickTop="1" x14ac:dyDescent="0.2">
      <c r="A1" s="86" t="s">
        <v>73</v>
      </c>
      <c r="B1" s="86"/>
      <c r="C1" s="86"/>
      <c r="D1" s="86"/>
      <c r="E1" s="101"/>
      <c r="F1" s="1"/>
      <c r="G1" s="1"/>
      <c r="H1" s="1"/>
      <c r="I1" s="2"/>
      <c r="J1" s="3"/>
      <c r="K1" s="3"/>
    </row>
    <row r="2" spans="1:11" x14ac:dyDescent="0.2">
      <c r="A2" s="5"/>
      <c r="B2" s="5"/>
      <c r="C2" s="5"/>
      <c r="D2" s="5"/>
      <c r="F2" s="5"/>
      <c r="G2" s="5"/>
      <c r="H2" s="5"/>
      <c r="I2" s="7"/>
      <c r="J2" s="6"/>
      <c r="K2" s="6"/>
    </row>
    <row r="3" spans="1:11" x14ac:dyDescent="0.2">
      <c r="A3" s="5" t="s">
        <v>0</v>
      </c>
      <c r="B3" s="5"/>
      <c r="C3" s="41"/>
      <c r="D3" s="42"/>
      <c r="E3" s="42"/>
      <c r="H3" s="5"/>
      <c r="I3" s="6"/>
      <c r="J3" s="6"/>
      <c r="K3" s="7"/>
    </row>
    <row r="4" spans="1:11" x14ac:dyDescent="0.2">
      <c r="A4" s="5" t="s">
        <v>16</v>
      </c>
      <c r="B4" s="5"/>
      <c r="C4" s="43"/>
      <c r="D4" s="44"/>
      <c r="E4" s="44"/>
      <c r="I4" s="9"/>
      <c r="J4" s="6"/>
    </row>
    <row r="5" spans="1:11" x14ac:dyDescent="0.2">
      <c r="A5" s="13" t="s">
        <v>17</v>
      </c>
      <c r="B5" s="13"/>
      <c r="C5" s="108">
        <v>0</v>
      </c>
      <c r="D5" s="10"/>
      <c r="E5" s="10"/>
      <c r="F5" s="8"/>
      <c r="G5" s="8"/>
      <c r="H5" s="6"/>
      <c r="I5" s="10"/>
      <c r="J5" s="6"/>
    </row>
    <row r="6" spans="1:11" x14ac:dyDescent="0.2">
      <c r="A6" s="13" t="s">
        <v>18</v>
      </c>
      <c r="B6" s="13"/>
      <c r="C6" s="108">
        <v>0</v>
      </c>
      <c r="D6" s="10"/>
      <c r="E6" s="10"/>
      <c r="F6" s="8"/>
      <c r="G6" s="8"/>
      <c r="H6" s="6"/>
      <c r="I6" s="10"/>
      <c r="J6" s="6"/>
    </row>
    <row r="7" spans="1:11" x14ac:dyDescent="0.2">
      <c r="A7" s="11" t="s">
        <v>19</v>
      </c>
      <c r="B7" s="11"/>
      <c r="C7" s="109">
        <f>C5+C6</f>
        <v>0</v>
      </c>
      <c r="D7" s="10"/>
      <c r="E7" s="10"/>
      <c r="F7" s="8"/>
      <c r="G7" s="8"/>
      <c r="H7" s="6"/>
      <c r="I7" s="10"/>
      <c r="J7" s="6"/>
    </row>
    <row r="8" spans="1:11" ht="15" x14ac:dyDescent="0.25">
      <c r="A8" s="57" t="s">
        <v>20</v>
      </c>
      <c r="B8" s="57"/>
      <c r="C8" s="110">
        <v>0</v>
      </c>
      <c r="D8" s="10"/>
      <c r="E8" s="10"/>
      <c r="F8" s="8"/>
      <c r="G8" s="8"/>
      <c r="H8" s="6"/>
      <c r="I8" s="10"/>
      <c r="J8" s="6"/>
    </row>
    <row r="9" spans="1:11" x14ac:dyDescent="0.2">
      <c r="A9" s="12" t="s">
        <v>22</v>
      </c>
      <c r="B9" s="12"/>
      <c r="C9" s="48" t="s">
        <v>15</v>
      </c>
      <c r="D9" s="102"/>
      <c r="E9" s="102"/>
      <c r="F9" s="8"/>
      <c r="G9" s="8"/>
      <c r="I9" s="9"/>
      <c r="J9" s="6"/>
    </row>
    <row r="10" spans="1:11" x14ac:dyDescent="0.2">
      <c r="A10" s="12" t="s">
        <v>21</v>
      </c>
      <c r="B10" s="12"/>
      <c r="C10" s="111">
        <v>0</v>
      </c>
      <c r="D10" s="103"/>
      <c r="E10" s="103"/>
      <c r="F10" s="8"/>
      <c r="G10" s="8"/>
      <c r="I10" s="9"/>
      <c r="J10" s="6"/>
    </row>
    <row r="11" spans="1:11" x14ac:dyDescent="0.2">
      <c r="A11" s="12" t="s">
        <v>23</v>
      </c>
      <c r="B11" s="12"/>
      <c r="C11" s="48" t="s">
        <v>15</v>
      </c>
      <c r="D11" s="102"/>
      <c r="E11" s="102"/>
      <c r="F11" s="8"/>
      <c r="G11" s="8"/>
      <c r="H11" s="8"/>
      <c r="I11" s="13"/>
      <c r="J11" s="6"/>
      <c r="K11" s="10"/>
    </row>
    <row r="12" spans="1:11" x14ac:dyDescent="0.2">
      <c r="A12" s="12" t="s">
        <v>24</v>
      </c>
      <c r="B12" s="12"/>
      <c r="C12" s="48" t="s">
        <v>15</v>
      </c>
      <c r="D12" s="102"/>
      <c r="E12" s="102"/>
      <c r="F12" s="12"/>
      <c r="G12" s="12"/>
      <c r="I12" s="9"/>
      <c r="J12" s="6"/>
      <c r="K12" s="6"/>
    </row>
    <row r="13" spans="1:11" x14ac:dyDescent="0.2">
      <c r="A13" s="12" t="s">
        <v>25</v>
      </c>
      <c r="B13" s="12"/>
      <c r="C13" s="48" t="s">
        <v>15</v>
      </c>
      <c r="D13" s="102"/>
      <c r="E13" s="102"/>
      <c r="F13" s="12"/>
      <c r="G13" s="12"/>
      <c r="H13" s="5"/>
      <c r="I13" s="6"/>
      <c r="J13" s="6"/>
      <c r="K13" s="6"/>
    </row>
    <row r="14" spans="1:11" ht="13.5" thickBot="1" x14ac:dyDescent="0.25">
      <c r="A14" s="14" t="s">
        <v>2</v>
      </c>
      <c r="B14" s="14"/>
      <c r="C14" s="5"/>
      <c r="D14" s="5"/>
      <c r="E14" s="5"/>
      <c r="F14" s="5"/>
      <c r="G14" s="5"/>
      <c r="H14" s="5"/>
      <c r="I14" s="6"/>
      <c r="J14" s="6"/>
      <c r="K14" s="6"/>
    </row>
    <row r="15" spans="1:11" ht="14.25" thickTop="1" thickBot="1" x14ac:dyDescent="0.25">
      <c r="A15" s="49" t="s">
        <v>26</v>
      </c>
      <c r="B15" s="92"/>
      <c r="C15" s="5"/>
      <c r="D15" s="5"/>
      <c r="E15" s="5"/>
      <c r="F15" s="5"/>
      <c r="G15" s="5"/>
      <c r="H15" s="5"/>
      <c r="I15" s="6"/>
      <c r="J15" s="6"/>
      <c r="K15" s="6"/>
    </row>
    <row r="16" spans="1:11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6"/>
      <c r="J16" s="6"/>
      <c r="K16" s="6"/>
    </row>
    <row r="17" spans="1:11" ht="14.25" thickTop="1" thickBot="1" x14ac:dyDescent="0.25">
      <c r="A17" s="50" t="s">
        <v>27</v>
      </c>
      <c r="B17" s="70"/>
      <c r="C17" s="5"/>
      <c r="D17" s="5"/>
      <c r="E17" s="5"/>
      <c r="G17" s="5"/>
      <c r="H17" s="115">
        <f>IF(AND(C9="oui",C13="oui"),J112-250,J112)</f>
        <v>0</v>
      </c>
      <c r="J17" s="9"/>
    </row>
    <row r="18" spans="1:11" ht="13.5" thickTop="1" x14ac:dyDescent="0.2">
      <c r="A18" s="12" t="s">
        <v>28</v>
      </c>
      <c r="B18" s="12"/>
      <c r="C18" s="8"/>
      <c r="D18" s="8"/>
      <c r="E18" s="8"/>
      <c r="F18" s="112">
        <f>C7*10/100</f>
        <v>0</v>
      </c>
      <c r="G18" s="8"/>
      <c r="H18" s="116"/>
      <c r="J18" s="13"/>
      <c r="K18" s="10"/>
    </row>
    <row r="19" spans="1:11" x14ac:dyDescent="0.2">
      <c r="A19" s="12"/>
      <c r="B19" s="12"/>
      <c r="C19" s="12" t="s">
        <v>33</v>
      </c>
      <c r="D19" s="12"/>
      <c r="E19" s="12"/>
      <c r="F19" s="112">
        <f>IF(C9="oui",-F18/2,0)</f>
        <v>0</v>
      </c>
      <c r="G19" s="8"/>
      <c r="H19" s="116"/>
      <c r="J19" s="13"/>
      <c r="K19" s="10"/>
    </row>
    <row r="20" spans="1:11" x14ac:dyDescent="0.2">
      <c r="A20" s="12"/>
      <c r="B20" s="12"/>
      <c r="C20" s="12" t="s">
        <v>34</v>
      </c>
      <c r="D20" s="12"/>
      <c r="E20" s="12"/>
      <c r="F20" s="112">
        <f>IF(C10&gt;(F18+F19),-(F18+F19),-C10)</f>
        <v>0</v>
      </c>
      <c r="G20" s="8"/>
      <c r="H20" s="116"/>
      <c r="J20" s="13"/>
      <c r="K20" s="10"/>
    </row>
    <row r="21" spans="1:11" x14ac:dyDescent="0.2">
      <c r="A21" s="12"/>
      <c r="B21" s="12"/>
      <c r="C21" s="12" t="s">
        <v>4</v>
      </c>
      <c r="D21" s="12"/>
      <c r="E21" s="12"/>
      <c r="F21" s="113">
        <f>E92</f>
        <v>0</v>
      </c>
      <c r="G21" s="8"/>
      <c r="H21" s="116"/>
      <c r="J21" s="13"/>
      <c r="K21" s="10"/>
    </row>
    <row r="22" spans="1:11" x14ac:dyDescent="0.2">
      <c r="A22" s="12"/>
      <c r="B22" s="12"/>
      <c r="C22" s="12" t="s">
        <v>35</v>
      </c>
      <c r="D22" s="12"/>
      <c r="E22" s="12"/>
      <c r="F22" s="112">
        <f>H91</f>
        <v>0</v>
      </c>
      <c r="G22" s="8"/>
      <c r="H22" s="116"/>
      <c r="J22" s="13"/>
      <c r="K22" s="10"/>
    </row>
    <row r="23" spans="1:11" x14ac:dyDescent="0.2">
      <c r="A23" s="12" t="s">
        <v>29</v>
      </c>
      <c r="B23" s="12"/>
      <c r="C23" s="8"/>
      <c r="D23" s="8"/>
      <c r="E23" s="8"/>
      <c r="F23" s="108">
        <v>0</v>
      </c>
      <c r="G23" s="8"/>
      <c r="H23" s="116"/>
      <c r="J23" s="6"/>
      <c r="K23" s="6"/>
    </row>
    <row r="24" spans="1:11" x14ac:dyDescent="0.2">
      <c r="A24" s="12" t="s">
        <v>30</v>
      </c>
      <c r="B24" s="12"/>
      <c r="C24" s="45">
        <v>0</v>
      </c>
      <c r="D24" s="100"/>
      <c r="E24" s="100"/>
      <c r="F24" s="112">
        <f>C24*30</f>
        <v>0</v>
      </c>
      <c r="G24" s="8"/>
      <c r="H24" s="116"/>
      <c r="J24" s="6"/>
      <c r="K24" s="6"/>
    </row>
    <row r="25" spans="1:11" x14ac:dyDescent="0.2">
      <c r="A25" s="12" t="s">
        <v>31</v>
      </c>
      <c r="B25" s="12"/>
      <c r="C25" s="8"/>
      <c r="D25" s="8"/>
      <c r="E25" s="8"/>
      <c r="F25" s="108">
        <v>770</v>
      </c>
      <c r="G25" s="8"/>
      <c r="H25" s="116"/>
      <c r="J25" s="6"/>
      <c r="K25" s="6"/>
    </row>
    <row r="26" spans="1:11" ht="15.75" thickBot="1" x14ac:dyDescent="0.3">
      <c r="A26" s="87" t="s">
        <v>72</v>
      </c>
      <c r="B26" s="87"/>
      <c r="C26" s="57"/>
      <c r="D26" s="57"/>
      <c r="E26" s="57"/>
      <c r="F26" s="114">
        <v>0</v>
      </c>
      <c r="G26" s="57"/>
      <c r="H26" s="116"/>
      <c r="J26" s="6"/>
      <c r="K26" s="6"/>
    </row>
    <row r="27" spans="1:11" ht="14.25" thickTop="1" thickBot="1" x14ac:dyDescent="0.25">
      <c r="A27" s="51" t="s">
        <v>32</v>
      </c>
      <c r="B27" s="12"/>
      <c r="C27" s="8"/>
      <c r="D27" s="8"/>
      <c r="E27" s="8"/>
      <c r="G27" s="8"/>
      <c r="H27" s="115">
        <f>SUM(F18:F26)</f>
        <v>770</v>
      </c>
      <c r="J27" s="6"/>
      <c r="K27" s="6"/>
    </row>
    <row r="28" spans="1:11" ht="14.25" thickTop="1" thickBot="1" x14ac:dyDescent="0.25">
      <c r="C28" s="8"/>
      <c r="D28" s="8"/>
      <c r="E28" s="8"/>
      <c r="F28" s="52" t="s">
        <v>36</v>
      </c>
      <c r="G28" s="8"/>
      <c r="H28" s="117">
        <f>(H17+F25)*21%</f>
        <v>161.69999999999999</v>
      </c>
      <c r="J28" s="6"/>
      <c r="K28" s="6"/>
    </row>
    <row r="29" spans="1:11" ht="14.25" thickTop="1" thickBot="1" x14ac:dyDescent="0.25">
      <c r="A29" s="17"/>
      <c r="C29" s="8"/>
      <c r="D29" s="8"/>
      <c r="E29" s="8"/>
      <c r="F29" s="18"/>
      <c r="G29" s="8"/>
      <c r="H29" s="116"/>
      <c r="J29" s="6"/>
      <c r="K29" s="6"/>
    </row>
    <row r="30" spans="1:11" ht="14.25" thickTop="1" thickBot="1" x14ac:dyDescent="0.25">
      <c r="A30" s="53" t="s">
        <v>37</v>
      </c>
      <c r="B30" s="93"/>
      <c r="C30" s="8"/>
      <c r="D30" s="8"/>
      <c r="E30" s="8"/>
      <c r="F30" s="19"/>
      <c r="G30" s="8"/>
      <c r="H30" s="118">
        <f>SUM(H17:H28)</f>
        <v>931.7</v>
      </c>
      <c r="J30" s="6"/>
      <c r="K30" s="6"/>
    </row>
    <row r="31" spans="1:11" ht="14.25" thickTop="1" thickBot="1" x14ac:dyDescent="0.25">
      <c r="A31" s="12"/>
      <c r="B31" s="12"/>
      <c r="C31" s="8"/>
      <c r="D31" s="8"/>
      <c r="E31" s="8"/>
      <c r="F31" s="19"/>
      <c r="G31" s="8"/>
      <c r="H31" s="20"/>
      <c r="J31" s="6"/>
      <c r="K31" s="6"/>
    </row>
    <row r="32" spans="1:11" ht="14.25" thickTop="1" thickBot="1" x14ac:dyDescent="0.25">
      <c r="A32" s="54" t="s">
        <v>38</v>
      </c>
      <c r="B32" s="92"/>
      <c r="C32" s="8"/>
      <c r="D32" s="8"/>
      <c r="E32" s="8"/>
      <c r="F32" s="15"/>
      <c r="G32" s="8"/>
      <c r="H32" s="6"/>
      <c r="J32" s="6"/>
      <c r="K32" s="6"/>
    </row>
    <row r="33" spans="1:11" ht="13.5" thickTop="1" x14ac:dyDescent="0.2">
      <c r="A33" s="12"/>
      <c r="B33" s="12"/>
      <c r="C33" s="8"/>
      <c r="D33" s="8"/>
      <c r="E33" s="8"/>
      <c r="F33" s="15"/>
      <c r="G33" s="8"/>
      <c r="H33" s="6"/>
      <c r="J33" s="6"/>
      <c r="K33" s="6"/>
    </row>
    <row r="34" spans="1:11" x14ac:dyDescent="0.2">
      <c r="A34" s="12" t="s">
        <v>39</v>
      </c>
      <c r="B34" s="12"/>
      <c r="C34" s="138"/>
      <c r="D34" s="8"/>
      <c r="E34" s="8"/>
      <c r="F34" s="108">
        <v>0</v>
      </c>
      <c r="G34" s="8"/>
      <c r="H34" s="6"/>
      <c r="J34" s="6"/>
      <c r="K34" s="6"/>
    </row>
    <row r="35" spans="1:11" x14ac:dyDescent="0.2">
      <c r="A35" s="12" t="s">
        <v>40</v>
      </c>
      <c r="B35" s="12"/>
      <c r="C35" s="8"/>
      <c r="D35" s="8"/>
      <c r="E35" s="8"/>
      <c r="F35" s="108">
        <v>0</v>
      </c>
      <c r="G35" s="8"/>
      <c r="H35" s="6"/>
      <c r="J35" s="6"/>
      <c r="K35" s="6"/>
    </row>
    <row r="36" spans="1:11" x14ac:dyDescent="0.2">
      <c r="A36" s="12" t="s">
        <v>41</v>
      </c>
      <c r="B36" s="12"/>
      <c r="C36" s="8"/>
      <c r="D36" s="8"/>
      <c r="E36" s="8"/>
      <c r="F36" s="108">
        <v>0</v>
      </c>
      <c r="G36" s="8"/>
      <c r="H36" s="6"/>
      <c r="J36" s="6"/>
      <c r="K36" s="6"/>
    </row>
    <row r="37" spans="1:11" x14ac:dyDescent="0.2">
      <c r="A37" s="139" t="s">
        <v>42</v>
      </c>
      <c r="B37" s="140"/>
      <c r="C37" s="45">
        <v>0</v>
      </c>
      <c r="D37" s="100"/>
      <c r="E37" s="140"/>
      <c r="F37" s="112">
        <f>C37*50</f>
        <v>0</v>
      </c>
      <c r="G37" s="100"/>
      <c r="H37" s="6"/>
      <c r="J37" s="6"/>
      <c r="K37" s="6"/>
    </row>
    <row r="38" spans="1:11" ht="13.5" thickBot="1" x14ac:dyDescent="0.25">
      <c r="A38" s="12" t="s">
        <v>43</v>
      </c>
      <c r="B38" s="12"/>
      <c r="C38" s="8"/>
      <c r="D38" s="8"/>
      <c r="E38" s="8"/>
      <c r="F38" s="108">
        <v>0</v>
      </c>
      <c r="G38" s="8"/>
      <c r="H38" s="6"/>
      <c r="J38" s="6"/>
      <c r="K38" s="6"/>
    </row>
    <row r="39" spans="1:11" ht="14.25" thickTop="1" thickBot="1" x14ac:dyDescent="0.25">
      <c r="A39" s="16" t="s">
        <v>44</v>
      </c>
      <c r="B39" s="12"/>
      <c r="C39" s="8"/>
      <c r="D39" s="8"/>
      <c r="E39" s="8"/>
      <c r="G39" s="8"/>
      <c r="H39" s="119">
        <f>SUM(F34:F38)</f>
        <v>0</v>
      </c>
      <c r="J39" s="6"/>
      <c r="K39" s="10"/>
    </row>
    <row r="40" spans="1:11" ht="14.25" thickTop="1" thickBot="1" x14ac:dyDescent="0.25">
      <c r="A40" s="55"/>
      <c r="B40" s="8"/>
      <c r="C40" s="8"/>
      <c r="D40" s="8"/>
      <c r="E40" s="8"/>
      <c r="F40" s="52" t="s">
        <v>36</v>
      </c>
      <c r="G40" s="8"/>
      <c r="H40" s="117">
        <f>(F34+F37+F38)*21%</f>
        <v>0</v>
      </c>
      <c r="J40" s="6"/>
      <c r="K40" s="10"/>
    </row>
    <row r="41" spans="1:11" ht="14.25" thickTop="1" thickBot="1" x14ac:dyDescent="0.25">
      <c r="A41" s="56"/>
      <c r="B41" s="8"/>
      <c r="C41" s="8"/>
      <c r="D41" s="8"/>
      <c r="E41" s="8"/>
      <c r="F41" s="47"/>
      <c r="G41" s="8"/>
      <c r="H41" s="116"/>
      <c r="J41" s="6"/>
      <c r="K41" s="10"/>
    </row>
    <row r="42" spans="1:11" ht="14.25" thickTop="1" thickBot="1" x14ac:dyDescent="0.25">
      <c r="A42" s="46" t="s">
        <v>45</v>
      </c>
      <c r="B42" s="93"/>
      <c r="C42" s="8"/>
      <c r="D42" s="8"/>
      <c r="E42" s="8"/>
      <c r="F42" s="8"/>
      <c r="G42" s="8"/>
      <c r="H42" s="120">
        <f>SUM(H39:H40)</f>
        <v>0</v>
      </c>
      <c r="J42" s="6"/>
      <c r="K42" s="10"/>
    </row>
    <row r="43" spans="1:11" ht="14.25" thickTop="1" thickBot="1" x14ac:dyDescent="0.25">
      <c r="A43" s="12"/>
      <c r="B43" s="12"/>
      <c r="C43" s="8"/>
      <c r="D43" s="8"/>
      <c r="E43" s="8"/>
      <c r="F43" s="8"/>
      <c r="G43" s="8"/>
      <c r="H43" s="10"/>
      <c r="J43" s="6"/>
      <c r="K43" s="10"/>
    </row>
    <row r="44" spans="1:11" ht="14.25" thickTop="1" thickBot="1" x14ac:dyDescent="0.25">
      <c r="A44" s="58" t="s">
        <v>47</v>
      </c>
      <c r="B44" s="5"/>
      <c r="C44" s="9"/>
      <c r="D44" s="9"/>
      <c r="E44" s="9"/>
      <c r="F44" s="9"/>
      <c r="G44" s="9"/>
      <c r="H44" s="9"/>
      <c r="I44" s="9"/>
      <c r="J44" s="9"/>
      <c r="K44" s="9"/>
    </row>
    <row r="45" spans="1:11" ht="14.25" thickTop="1" thickBot="1" x14ac:dyDescent="0.25">
      <c r="A45" s="9"/>
      <c r="B45" s="83"/>
      <c r="C45" s="9"/>
      <c r="D45" s="9"/>
      <c r="E45" s="9"/>
      <c r="F45" s="9"/>
      <c r="G45" s="9"/>
      <c r="H45" s="9"/>
      <c r="I45" s="9"/>
      <c r="J45" s="9"/>
      <c r="K45" s="9"/>
    </row>
    <row r="46" spans="1:11" ht="13.5" thickTop="1" x14ac:dyDescent="0.2">
      <c r="A46" s="59" t="s">
        <v>48</v>
      </c>
      <c r="B46" s="59"/>
      <c r="C46" s="60" t="s">
        <v>49</v>
      </c>
      <c r="D46" s="60"/>
      <c r="E46" s="60"/>
      <c r="F46" s="121">
        <v>0</v>
      </c>
      <c r="G46" s="104"/>
      <c r="H46" s="61"/>
      <c r="I46" s="60"/>
      <c r="J46" s="60"/>
      <c r="K46" s="62"/>
    </row>
    <row r="47" spans="1:11" x14ac:dyDescent="0.2">
      <c r="A47" s="8"/>
      <c r="B47" s="8"/>
      <c r="C47" s="6" t="s">
        <v>50</v>
      </c>
      <c r="D47" s="6"/>
      <c r="E47" s="6"/>
      <c r="F47" s="108">
        <v>0</v>
      </c>
      <c r="G47" s="10"/>
      <c r="I47" s="6"/>
      <c r="J47" s="6"/>
      <c r="K47" s="63"/>
    </row>
    <row r="48" spans="1:11" x14ac:dyDescent="0.2">
      <c r="A48" s="8"/>
      <c r="B48" s="8"/>
      <c r="C48" s="6" t="s">
        <v>19</v>
      </c>
      <c r="D48" s="6"/>
      <c r="E48" s="6"/>
      <c r="F48" s="122">
        <f>SUM(F46:F47)</f>
        <v>0</v>
      </c>
      <c r="G48" s="10"/>
      <c r="I48" s="6"/>
      <c r="J48" s="6"/>
      <c r="K48" s="64"/>
    </row>
    <row r="49" spans="1:27" x14ac:dyDescent="0.2">
      <c r="A49" s="8"/>
      <c r="B49" s="8"/>
      <c r="C49" s="6"/>
      <c r="D49" s="6"/>
      <c r="E49" s="6"/>
      <c r="F49" s="116"/>
      <c r="G49" s="6"/>
      <c r="K49" s="65"/>
    </row>
    <row r="50" spans="1:27" x14ac:dyDescent="0.2">
      <c r="A50" s="66" t="s">
        <v>51</v>
      </c>
      <c r="B50" s="66"/>
      <c r="C50" s="6"/>
      <c r="D50" s="6"/>
      <c r="E50" s="6"/>
      <c r="F50" s="123">
        <v>0</v>
      </c>
      <c r="G50" s="10"/>
      <c r="K50" s="65"/>
    </row>
    <row r="51" spans="1:27" x14ac:dyDescent="0.2">
      <c r="A51" s="67"/>
      <c r="B51" s="8"/>
      <c r="C51" s="8"/>
      <c r="D51" s="8"/>
      <c r="E51" s="8"/>
      <c r="F51" s="8"/>
      <c r="G51" s="8"/>
      <c r="K51" s="65"/>
    </row>
    <row r="52" spans="1:27" x14ac:dyDescent="0.2">
      <c r="A52" s="12" t="s">
        <v>52</v>
      </c>
      <c r="B52" s="12"/>
      <c r="C52" s="8"/>
      <c r="D52" s="8"/>
      <c r="E52" s="8"/>
      <c r="F52" s="45" t="s">
        <v>15</v>
      </c>
      <c r="G52" s="100"/>
      <c r="K52" s="65"/>
    </row>
    <row r="53" spans="1:27" x14ac:dyDescent="0.2">
      <c r="A53" s="87" t="s">
        <v>74</v>
      </c>
      <c r="B53" s="4"/>
      <c r="C53" s="8"/>
      <c r="D53" s="8"/>
      <c r="E53" s="8"/>
      <c r="F53" s="45">
        <v>1</v>
      </c>
      <c r="G53" s="100"/>
      <c r="K53" s="65"/>
    </row>
    <row r="54" spans="1:27" x14ac:dyDescent="0.2">
      <c r="A54" s="68" t="s">
        <v>2</v>
      </c>
      <c r="B54" s="14"/>
      <c r="C54" s="5"/>
      <c r="D54" s="5"/>
      <c r="E54" s="5"/>
      <c r="F54" s="5"/>
      <c r="G54" s="5"/>
      <c r="H54" s="5"/>
      <c r="I54" s="6"/>
      <c r="J54" s="6"/>
      <c r="K54" s="64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  <row r="55" spans="1:27" x14ac:dyDescent="0.2">
      <c r="A55" s="67"/>
      <c r="B55" s="8"/>
      <c r="C55" s="8"/>
      <c r="D55" s="8"/>
      <c r="E55" s="8"/>
      <c r="F55" s="8"/>
      <c r="G55" s="8"/>
      <c r="H55" s="69"/>
      <c r="I55" s="6"/>
      <c r="J55" s="70" t="s">
        <v>27</v>
      </c>
      <c r="K55" s="130">
        <f>IF(F52= "oui",I196/2+4.239,I196)</f>
        <v>0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</row>
    <row r="56" spans="1:27" x14ac:dyDescent="0.2">
      <c r="A56" s="12" t="s">
        <v>53</v>
      </c>
      <c r="B56" s="12"/>
      <c r="C56" s="8"/>
      <c r="D56" s="8"/>
      <c r="E56" s="8"/>
      <c r="F56" s="8"/>
      <c r="G56" s="8"/>
      <c r="H56" s="112">
        <f>F48/100</f>
        <v>0</v>
      </c>
      <c r="I56" s="6"/>
      <c r="J56" s="12" t="s">
        <v>54</v>
      </c>
      <c r="K56" s="131">
        <f>K55*21/100</f>
        <v>0</v>
      </c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 spans="1:27" x14ac:dyDescent="0.2">
      <c r="A57" s="12" t="s">
        <v>55</v>
      </c>
      <c r="B57" s="12"/>
      <c r="C57" s="8"/>
      <c r="D57" s="8"/>
      <c r="E57" s="8"/>
      <c r="F57" s="8"/>
      <c r="G57" s="8"/>
      <c r="H57" s="125">
        <v>0</v>
      </c>
      <c r="I57" s="6"/>
      <c r="J57" s="6"/>
      <c r="K57" s="132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 spans="1:27" x14ac:dyDescent="0.2">
      <c r="A58" s="8"/>
      <c r="B58" s="8"/>
      <c r="C58" s="8"/>
      <c r="D58" s="8"/>
      <c r="E58" s="8"/>
      <c r="F58" s="8"/>
      <c r="G58" s="8"/>
      <c r="H58" s="116"/>
      <c r="I58" s="6"/>
      <c r="J58" s="6"/>
      <c r="K58" s="132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 spans="1:27" x14ac:dyDescent="0.2">
      <c r="A59" s="12" t="s">
        <v>56</v>
      </c>
      <c r="B59" s="12"/>
      <c r="C59" s="8"/>
      <c r="D59" s="8"/>
      <c r="E59" s="8"/>
      <c r="F59" s="124">
        <f>F48*0.3%</f>
        <v>0</v>
      </c>
      <c r="G59" s="15"/>
      <c r="H59" s="126"/>
      <c r="I59" s="6"/>
      <c r="J59" s="6"/>
      <c r="K59" s="132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 spans="1:27" x14ac:dyDescent="0.2">
      <c r="A60" s="12" t="s">
        <v>57</v>
      </c>
      <c r="B60" s="12"/>
      <c r="C60" s="8"/>
      <c r="D60" s="8"/>
      <c r="E60" s="8"/>
      <c r="F60" s="124">
        <f>A87*F53</f>
        <v>87.31</v>
      </c>
      <c r="G60" s="15"/>
      <c r="H60" s="126"/>
      <c r="I60" s="6"/>
      <c r="J60" s="6"/>
      <c r="K60" s="132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</row>
    <row r="61" spans="1:27" x14ac:dyDescent="0.2">
      <c r="A61" s="12" t="s">
        <v>58</v>
      </c>
      <c r="B61" s="12"/>
      <c r="C61" s="8"/>
      <c r="D61" s="8"/>
      <c r="E61" s="8"/>
      <c r="F61" s="8"/>
      <c r="G61" s="8"/>
      <c r="H61" s="112">
        <f>IF((H182-F59-F60)&lt;22,H182+50,H182)</f>
        <v>150</v>
      </c>
      <c r="I61" s="6"/>
      <c r="J61" s="6"/>
      <c r="K61" s="132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</row>
    <row r="62" spans="1:27" x14ac:dyDescent="0.2">
      <c r="A62" s="12"/>
      <c r="B62" s="12"/>
      <c r="C62" s="8"/>
      <c r="D62" s="8"/>
      <c r="E62" s="8"/>
      <c r="F62" s="8"/>
      <c r="G62" s="8"/>
      <c r="H62" s="116"/>
      <c r="I62" s="6"/>
      <c r="J62" s="6"/>
      <c r="K62" s="132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 spans="1:27" x14ac:dyDescent="0.2">
      <c r="A63" s="12" t="s">
        <v>59</v>
      </c>
      <c r="B63" s="12"/>
      <c r="C63" s="8"/>
      <c r="D63" s="8"/>
      <c r="E63" s="8"/>
      <c r="F63" s="8"/>
      <c r="G63" s="8"/>
      <c r="H63" s="112">
        <f>50</f>
        <v>50</v>
      </c>
      <c r="I63" s="6"/>
      <c r="J63" s="6"/>
      <c r="K63" s="132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 spans="1:27" x14ac:dyDescent="0.2">
      <c r="A64" s="8"/>
      <c r="B64" s="8"/>
      <c r="C64" s="8"/>
      <c r="D64" s="8"/>
      <c r="E64" s="8"/>
      <c r="F64" s="12" t="s">
        <v>54</v>
      </c>
      <c r="G64" s="12"/>
      <c r="H64" s="127">
        <f>H63*21%</f>
        <v>10.5</v>
      </c>
      <c r="I64" s="6"/>
      <c r="J64" s="6"/>
      <c r="K64" s="132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 spans="1:27" x14ac:dyDescent="0.2">
      <c r="A65" s="8"/>
      <c r="B65" s="8"/>
      <c r="C65" s="8"/>
      <c r="D65" s="8"/>
      <c r="E65" s="8"/>
      <c r="F65" s="12"/>
      <c r="G65" s="12"/>
      <c r="H65" s="116"/>
      <c r="I65" s="6"/>
      <c r="J65" s="6"/>
      <c r="K65" s="132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 spans="1:27" x14ac:dyDescent="0.2">
      <c r="A66" s="12" t="s">
        <v>31</v>
      </c>
      <c r="B66" s="12"/>
      <c r="C66" s="8"/>
      <c r="D66" s="8"/>
      <c r="E66" s="8"/>
      <c r="F66" s="8"/>
      <c r="G66" s="8"/>
      <c r="H66" s="128">
        <f>660</f>
        <v>660</v>
      </c>
      <c r="I66" s="6"/>
      <c r="J66" s="6"/>
      <c r="K66" s="132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1:27" x14ac:dyDescent="0.2">
      <c r="A67" s="8"/>
      <c r="B67" s="8"/>
      <c r="C67" s="8"/>
      <c r="D67" s="8"/>
      <c r="E67" s="8"/>
      <c r="F67" s="12" t="s">
        <v>54</v>
      </c>
      <c r="G67" s="12"/>
      <c r="H67" s="127">
        <f>H66*21%</f>
        <v>138.6</v>
      </c>
      <c r="I67" s="6"/>
      <c r="J67" s="6"/>
      <c r="K67" s="132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1:27" x14ac:dyDescent="0.2">
      <c r="A68" s="8"/>
      <c r="B68" s="8"/>
      <c r="C68" s="8"/>
      <c r="D68" s="8"/>
      <c r="E68" s="8"/>
      <c r="F68" s="12"/>
      <c r="G68" s="12"/>
      <c r="H68" s="116"/>
      <c r="I68" s="6"/>
      <c r="J68" s="6"/>
      <c r="K68" s="132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1:27" x14ac:dyDescent="0.2">
      <c r="A69" s="12" t="s">
        <v>39</v>
      </c>
      <c r="B69" s="12"/>
      <c r="C69" s="8"/>
      <c r="D69" s="8"/>
      <c r="E69" s="8"/>
      <c r="F69" s="12"/>
      <c r="G69" s="12"/>
      <c r="H69" s="108">
        <v>0</v>
      </c>
      <c r="I69" s="6"/>
      <c r="J69" s="6"/>
      <c r="K69" s="132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1:27" x14ac:dyDescent="0.2">
      <c r="A70" s="71"/>
      <c r="B70" s="12"/>
      <c r="C70" s="8"/>
      <c r="D70" s="8"/>
      <c r="E70" s="8"/>
      <c r="F70" s="12" t="s">
        <v>54</v>
      </c>
      <c r="G70" s="12"/>
      <c r="H70" s="127">
        <f>H69*21%</f>
        <v>0</v>
      </c>
      <c r="I70" s="6"/>
      <c r="J70" s="6"/>
      <c r="K70" s="132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1:27" x14ac:dyDescent="0.2">
      <c r="A71" s="67"/>
      <c r="B71" s="8"/>
      <c r="C71" s="8"/>
      <c r="D71" s="8"/>
      <c r="E71" s="8"/>
      <c r="F71" s="8"/>
      <c r="G71" s="8"/>
      <c r="H71" s="116"/>
      <c r="I71" s="6"/>
      <c r="J71" s="6"/>
      <c r="K71" s="132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1:27" x14ac:dyDescent="0.2">
      <c r="A72" s="67"/>
      <c r="B72" s="8"/>
      <c r="C72" s="8"/>
      <c r="D72" s="8"/>
      <c r="E72" s="8"/>
      <c r="F72" s="8" t="s">
        <v>60</v>
      </c>
      <c r="G72" s="8"/>
      <c r="H72" s="129">
        <f>SUM(H56,H57,H61,H63,H66,H69)</f>
        <v>860</v>
      </c>
      <c r="I72" s="6"/>
      <c r="J72" s="70" t="s">
        <v>61</v>
      </c>
      <c r="K72" s="133">
        <f>K55</f>
        <v>0</v>
      </c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 spans="1:27" x14ac:dyDescent="0.2">
      <c r="A73" s="67"/>
      <c r="B73" s="8"/>
      <c r="C73" s="8"/>
      <c r="D73" s="8"/>
      <c r="E73" s="8"/>
      <c r="F73" s="8"/>
      <c r="G73" s="8"/>
      <c r="H73" s="8"/>
      <c r="I73" s="6"/>
      <c r="J73" s="8" t="s">
        <v>60</v>
      </c>
      <c r="K73" s="133">
        <f>H72</f>
        <v>860</v>
      </c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 spans="1:27" x14ac:dyDescent="0.2">
      <c r="A74" s="67"/>
      <c r="B74" s="8"/>
      <c r="C74" s="8"/>
      <c r="D74" s="8"/>
      <c r="E74" s="8"/>
      <c r="F74" s="8"/>
      <c r="G74" s="8"/>
      <c r="H74" s="8"/>
      <c r="I74" s="6"/>
      <c r="J74" s="70" t="s">
        <v>62</v>
      </c>
      <c r="K74" s="134">
        <f>SUM(K72+H72)</f>
        <v>860</v>
      </c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 spans="1:27" x14ac:dyDescent="0.2">
      <c r="A75" s="72"/>
      <c r="B75" s="83"/>
      <c r="C75" s="9"/>
      <c r="D75" s="9"/>
      <c r="E75" s="9"/>
      <c r="F75" s="9"/>
      <c r="G75" s="9"/>
      <c r="H75" s="9"/>
      <c r="I75" s="9"/>
      <c r="J75" s="9"/>
      <c r="K75" s="132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 spans="1:27" x14ac:dyDescent="0.2">
      <c r="A76" s="73"/>
      <c r="J76" s="13" t="s">
        <v>36</v>
      </c>
      <c r="K76" s="135">
        <f>SUM(H64,H67,H70,K56)</f>
        <v>149.1</v>
      </c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1:27" ht="13.5" thickBot="1" x14ac:dyDescent="0.25">
      <c r="A77" s="73"/>
      <c r="K77" s="136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 spans="1:27" ht="14.25" thickTop="1" thickBot="1" x14ac:dyDescent="0.25">
      <c r="A78" s="74"/>
      <c r="B78" s="75"/>
      <c r="C78" s="75"/>
      <c r="D78" s="75"/>
      <c r="E78" s="75"/>
      <c r="F78" s="75"/>
      <c r="G78" s="75"/>
      <c r="H78" s="75"/>
      <c r="I78" s="75"/>
      <c r="J78" s="76" t="s">
        <v>63</v>
      </c>
      <c r="K78" s="137">
        <f>SUM(K74:K76)</f>
        <v>1009.1</v>
      </c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 spans="1:27" ht="13.5" thickTop="1" x14ac:dyDescent="0.2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 spans="1:27" x14ac:dyDescent="0.2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1:27" x14ac:dyDescent="0.2">
      <c r="C81" s="89" t="s">
        <v>7</v>
      </c>
      <c r="D81" s="89"/>
      <c r="E81" s="89" t="s">
        <v>8</v>
      </c>
      <c r="F81" s="88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 spans="1:27" x14ac:dyDescent="0.2">
      <c r="C82" s="90"/>
      <c r="D82" s="90"/>
      <c r="E82" s="90"/>
      <c r="F82" s="88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 spans="1:27" x14ac:dyDescent="0.2">
      <c r="C83" s="91" t="s">
        <v>5</v>
      </c>
      <c r="D83" s="91"/>
      <c r="E83" s="91" t="s">
        <v>6</v>
      </c>
      <c r="F83" s="88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 spans="1:27" x14ac:dyDescent="0.2">
      <c r="A84" s="23"/>
      <c r="B84" s="96"/>
      <c r="C84" s="88"/>
      <c r="D84" s="88"/>
      <c r="E84" s="88"/>
      <c r="F84" s="88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 spans="1:27" x14ac:dyDescent="0.2">
      <c r="C85" s="91" t="s">
        <v>46</v>
      </c>
      <c r="D85" s="91"/>
      <c r="E85" s="88"/>
      <c r="F85" s="88"/>
      <c r="J85" s="21"/>
      <c r="K85" s="21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1"/>
      <c r="Z85" s="21"/>
      <c r="AA85" s="21"/>
    </row>
    <row r="86" spans="1:27" hidden="1" x14ac:dyDescent="0.2">
      <c r="A86" s="25"/>
      <c r="B86" s="97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1"/>
      <c r="Z86" s="21"/>
      <c r="AA86" s="21"/>
    </row>
    <row r="87" spans="1:27" hidden="1" x14ac:dyDescent="0.2">
      <c r="A87" s="25">
        <f>(A143+ROUNDDOWN((F46+F47-1)/F144,0)*A144)+20</f>
        <v>87.31</v>
      </c>
      <c r="B87" s="97"/>
      <c r="C87" s="15">
        <f>IF(C11="oui",-1500,0)</f>
        <v>0</v>
      </c>
      <c r="D87" s="15"/>
      <c r="E87" s="15"/>
      <c r="F87" s="24">
        <f>IF(AND(C9="oui",C11="oui"),-750,0)</f>
        <v>0</v>
      </c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1"/>
      <c r="Z87" s="21"/>
      <c r="AA87" s="21"/>
    </row>
    <row r="88" spans="1:27" hidden="1" x14ac:dyDescent="0.2">
      <c r="A88" s="25"/>
      <c r="B88" s="97"/>
      <c r="C88" s="15">
        <f>IF(C11="oui",-750,0)</f>
        <v>0</v>
      </c>
      <c r="D88" s="15"/>
      <c r="E88" s="15"/>
      <c r="F88" s="24">
        <f>IF(AND(C9="non",C11="oui"),-1500,0)</f>
        <v>0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1"/>
      <c r="Z88" s="21"/>
      <c r="AA88" s="21"/>
    </row>
    <row r="89" spans="1:27" hidden="1" x14ac:dyDescent="0.2">
      <c r="A89" s="25"/>
      <c r="B89" s="97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1"/>
      <c r="Z89" s="21"/>
      <c r="AA89" s="21"/>
    </row>
    <row r="90" spans="1:27" hidden="1" x14ac:dyDescent="0.2">
      <c r="A90" s="25"/>
      <c r="B90" s="105">
        <f>IF(C11="oui",-1500,0)</f>
        <v>0</v>
      </c>
      <c r="C90" s="106">
        <f>IF(AND(C9="oui",C11="oui"),-750,0)</f>
        <v>0</v>
      </c>
      <c r="D90" s="106"/>
      <c r="E90" s="106"/>
      <c r="F90" s="106">
        <f>IF(AND(C11="oui",C12="oui"),-1000,0)</f>
        <v>0</v>
      </c>
      <c r="G90" s="106"/>
      <c r="H90" s="106">
        <f>IF(G91=50,0,G91)</f>
        <v>0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1"/>
      <c r="Z90" s="21"/>
      <c r="AA90" s="21"/>
    </row>
    <row r="91" spans="1:27" ht="13.5" hidden="1" thickBot="1" x14ac:dyDescent="0.25">
      <c r="A91" s="25"/>
      <c r="B91" s="105">
        <f>IF(C11="oui",-750,0)</f>
        <v>0</v>
      </c>
      <c r="C91" s="106">
        <f>IF(AND(C9="non",C11="oui"),-1500,0)</f>
        <v>0</v>
      </c>
      <c r="D91" s="106"/>
      <c r="E91" s="106"/>
      <c r="F91" s="106">
        <f>-F90</f>
        <v>0</v>
      </c>
      <c r="G91" s="106">
        <f>IF(F91&gt;(F18+F19+F21-50),-(F18+F19+F21-50),F90)</f>
        <v>50</v>
      </c>
      <c r="H91" s="106">
        <f>IF(C12="non",0,H90)</f>
        <v>0</v>
      </c>
      <c r="I91" s="24"/>
      <c r="J91" s="24"/>
      <c r="K91" s="24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</row>
    <row r="92" spans="1:27" ht="13.5" hidden="1" thickBot="1" x14ac:dyDescent="0.25">
      <c r="A92" s="9"/>
      <c r="B92" s="106"/>
      <c r="C92" s="106">
        <f>SUM(C90:C91)</f>
        <v>0</v>
      </c>
      <c r="D92" s="106">
        <f>IF(C94&gt;(F18+F19-50),-(F18+F19-50),C92)</f>
        <v>50</v>
      </c>
      <c r="E92" s="106">
        <f>IF(D92=50,0,D92)</f>
        <v>0</v>
      </c>
      <c r="F92" s="106"/>
      <c r="G92" s="106"/>
      <c r="H92" s="106"/>
      <c r="I92" s="22"/>
      <c r="J92" s="22"/>
      <c r="K92" s="22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 ht="13.5" hidden="1" thickBot="1" x14ac:dyDescent="0.25">
      <c r="A93" s="9"/>
      <c r="B93" s="106"/>
      <c r="C93" s="106"/>
      <c r="D93" s="106"/>
      <c r="E93" s="106"/>
      <c r="F93" s="106"/>
      <c r="G93" s="106"/>
      <c r="H93" s="106"/>
      <c r="I93" s="26"/>
      <c r="J93" s="26"/>
      <c r="K93" s="26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idden="1" x14ac:dyDescent="0.2">
      <c r="A94" s="9"/>
      <c r="B94" s="106"/>
      <c r="C94" s="106">
        <f>-C92</f>
        <v>0</v>
      </c>
      <c r="D94" s="106"/>
      <c r="E94" s="106"/>
      <c r="F94" s="106"/>
      <c r="G94" s="106"/>
      <c r="H94" s="107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idden="1" x14ac:dyDescent="0.2">
      <c r="A95" s="9"/>
      <c r="B95" s="83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idden="1" x14ac:dyDescent="0.2">
      <c r="A96" s="9" t="s">
        <v>1</v>
      </c>
      <c r="B96" s="83"/>
      <c r="C96" s="9"/>
      <c r="D96" s="9"/>
      <c r="E96" s="9"/>
      <c r="F96" s="9" t="s">
        <v>9</v>
      </c>
      <c r="G96" s="9"/>
      <c r="H96" s="9" t="s">
        <v>10</v>
      </c>
      <c r="I96" s="9"/>
      <c r="J96" s="19" t="s">
        <v>14</v>
      </c>
      <c r="K96" s="19" t="s">
        <v>14</v>
      </c>
      <c r="L96" s="19" t="s">
        <v>14</v>
      </c>
      <c r="M96" s="19" t="s">
        <v>14</v>
      </c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idden="1" x14ac:dyDescent="0.2">
      <c r="A97" s="9"/>
      <c r="B97" s="83"/>
      <c r="C97" s="9"/>
      <c r="D97" s="9"/>
      <c r="E97" s="9"/>
      <c r="F97" s="9"/>
      <c r="G97" s="9"/>
      <c r="H97" s="9">
        <v>525</v>
      </c>
      <c r="I97" s="9"/>
      <c r="J97" s="19" t="s">
        <v>15</v>
      </c>
      <c r="K97" s="19" t="s">
        <v>15</v>
      </c>
      <c r="L97" s="19" t="s">
        <v>15</v>
      </c>
      <c r="M97" s="19" t="s">
        <v>15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idden="1" x14ac:dyDescent="0.2">
      <c r="A98" s="9"/>
      <c r="B98" s="83"/>
      <c r="C98" s="9"/>
      <c r="D98" s="9"/>
      <c r="E98" s="9"/>
      <c r="F98" s="9"/>
      <c r="G98" s="9"/>
      <c r="H98" s="9">
        <v>100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idden="1" x14ac:dyDescent="0.2">
      <c r="A99" s="9"/>
      <c r="B99" s="83"/>
      <c r="C99" s="9"/>
      <c r="D99" s="9"/>
      <c r="E99" s="9"/>
      <c r="F99" s="9"/>
      <c r="G99" s="9"/>
      <c r="H99" s="9">
        <v>675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idden="1" x14ac:dyDescent="0.2">
      <c r="A100" s="9"/>
      <c r="B100" s="83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idden="1" x14ac:dyDescent="0.2">
      <c r="A101" s="9"/>
      <c r="B101" s="83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idden="1" x14ac:dyDescent="0.2">
      <c r="A102" s="9"/>
      <c r="B102" s="83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4.25" hidden="1" x14ac:dyDescent="0.2">
      <c r="A103" s="27" t="s">
        <v>11</v>
      </c>
      <c r="B103" s="98"/>
      <c r="C103" s="94"/>
      <c r="D103" s="94"/>
      <c r="E103" s="94"/>
      <c r="F103" s="27" t="s">
        <v>11</v>
      </c>
      <c r="G103" s="27"/>
      <c r="H103" s="28" t="s">
        <v>12</v>
      </c>
      <c r="I103" s="29"/>
      <c r="J103" s="27" t="s">
        <v>3</v>
      </c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5" hidden="1" x14ac:dyDescent="0.25">
      <c r="A104" s="30">
        <v>0</v>
      </c>
      <c r="B104" s="99"/>
      <c r="C104" s="95"/>
      <c r="D104" s="95"/>
      <c r="E104" s="95"/>
      <c r="F104" s="30">
        <v>7500</v>
      </c>
      <c r="G104" s="30"/>
      <c r="H104" s="32">
        <v>4.5600000000000002E-2</v>
      </c>
      <c r="I104" s="33"/>
      <c r="J104" s="30">
        <f>IF($C$7&lt;F104,$C$7*H104,F104*H104)</f>
        <v>0</v>
      </c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5" hidden="1" x14ac:dyDescent="0.25">
      <c r="A105" s="30">
        <v>7500</v>
      </c>
      <c r="B105" s="99"/>
      <c r="C105" s="95"/>
      <c r="D105" s="95"/>
      <c r="E105" s="95"/>
      <c r="F105" s="30">
        <v>17500</v>
      </c>
      <c r="G105" s="30"/>
      <c r="H105" s="32">
        <v>2.8500000000000001E-2</v>
      </c>
      <c r="I105" s="33"/>
      <c r="J105" s="31" t="str">
        <f t="shared" ref="J105:J110" si="0">IF($C$7&lt;=A105," ",IF($C$7&lt;F105,($C$7-F104)*H105,(F105-A105)*H105))</f>
        <v xml:space="preserve"> </v>
      </c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5" hidden="1" x14ac:dyDescent="0.25">
      <c r="A106" s="30">
        <v>17500</v>
      </c>
      <c r="B106" s="99"/>
      <c r="C106" s="95"/>
      <c r="D106" s="95"/>
      <c r="E106" s="95"/>
      <c r="F106" s="30">
        <v>30000</v>
      </c>
      <c r="G106" s="30"/>
      <c r="H106" s="32">
        <v>2.2800000000000001E-2</v>
      </c>
      <c r="I106" s="33"/>
      <c r="J106" s="31" t="str">
        <f t="shared" si="0"/>
        <v xml:space="preserve"> </v>
      </c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5" hidden="1" x14ac:dyDescent="0.25">
      <c r="A107" s="30">
        <v>30000</v>
      </c>
      <c r="B107" s="99"/>
      <c r="C107" s="95"/>
      <c r="D107" s="95"/>
      <c r="E107" s="95"/>
      <c r="F107" s="30">
        <v>45495</v>
      </c>
      <c r="G107" s="30"/>
      <c r="H107" s="32">
        <v>1.7100000000000001E-2</v>
      </c>
      <c r="I107" s="33"/>
      <c r="J107" s="31" t="str">
        <f t="shared" si="0"/>
        <v xml:space="preserve"> </v>
      </c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5" hidden="1" x14ac:dyDescent="0.25">
      <c r="A108" s="30">
        <v>45495</v>
      </c>
      <c r="B108" s="99"/>
      <c r="C108" s="95"/>
      <c r="D108" s="95"/>
      <c r="E108" s="95"/>
      <c r="F108" s="30">
        <v>64095</v>
      </c>
      <c r="G108" s="30"/>
      <c r="H108" s="32">
        <v>1.14E-2</v>
      </c>
      <c r="I108" s="33"/>
      <c r="J108" s="31" t="str">
        <f t="shared" si="0"/>
        <v xml:space="preserve"> </v>
      </c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5" hidden="1" x14ac:dyDescent="0.25">
      <c r="A109" s="30">
        <v>64095</v>
      </c>
      <c r="B109" s="99"/>
      <c r="C109" s="95"/>
      <c r="D109" s="95"/>
      <c r="E109" s="95"/>
      <c r="F109" s="30">
        <v>250095</v>
      </c>
      <c r="G109" s="30"/>
      <c r="H109" s="32">
        <v>5.7000000000000002E-3</v>
      </c>
      <c r="I109" s="33"/>
      <c r="J109" s="31" t="str">
        <f t="shared" si="0"/>
        <v xml:space="preserve"> </v>
      </c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5" hidden="1" x14ac:dyDescent="0.25">
      <c r="A110" s="30">
        <v>250095</v>
      </c>
      <c r="B110" s="99"/>
      <c r="C110" s="95"/>
      <c r="D110" s="95"/>
      <c r="E110" s="95"/>
      <c r="F110" s="30">
        <f>$C$7</f>
        <v>0</v>
      </c>
      <c r="G110" s="30"/>
      <c r="H110" s="32">
        <v>5.6999999999999998E-4</v>
      </c>
      <c r="I110" s="33"/>
      <c r="J110" s="31" t="str">
        <f t="shared" si="0"/>
        <v xml:space="preserve"> </v>
      </c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5" hidden="1" x14ac:dyDescent="0.25">
      <c r="A111" s="34"/>
      <c r="B111" s="35"/>
      <c r="C111" s="35"/>
      <c r="D111" s="35"/>
      <c r="E111" s="35"/>
      <c r="F111" s="35"/>
      <c r="G111" s="35"/>
      <c r="H111" s="36"/>
      <c r="I111" s="37"/>
      <c r="J111" s="37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5" hidden="1" x14ac:dyDescent="0.25">
      <c r="A112" s="27" t="s">
        <v>13</v>
      </c>
      <c r="B112" s="38"/>
      <c r="C112" s="38"/>
      <c r="D112" s="38"/>
      <c r="E112" s="38"/>
      <c r="F112" s="35"/>
      <c r="G112" s="35"/>
      <c r="H112" s="39"/>
      <c r="I112" s="37"/>
      <c r="J112" s="40">
        <f>SUM(J104:J111)</f>
        <v>0</v>
      </c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idden="1" x14ac:dyDescent="0.2">
      <c r="A113" s="9"/>
      <c r="B113" s="83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idden="1" x14ac:dyDescent="0.2">
      <c r="A114" s="9"/>
      <c r="B114" s="83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idden="1" x14ac:dyDescent="0.2">
      <c r="A115" s="9"/>
      <c r="B115" s="83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idden="1" x14ac:dyDescent="0.2">
      <c r="A116" s="9"/>
      <c r="B116" s="83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idden="1" x14ac:dyDescent="0.2">
      <c r="A117" s="9"/>
      <c r="B117" s="83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idden="1" x14ac:dyDescent="0.2">
      <c r="A118" s="9"/>
      <c r="B118" s="83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idden="1" x14ac:dyDescent="0.2">
      <c r="A119" s="9"/>
      <c r="B119" s="83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idden="1" x14ac:dyDescent="0.2">
      <c r="A120" s="9"/>
      <c r="B120" s="83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idden="1" x14ac:dyDescent="0.2">
      <c r="A121" s="9"/>
      <c r="B121" s="83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idden="1" x14ac:dyDescent="0.2">
      <c r="A122" s="9"/>
      <c r="B122" s="83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idden="1" x14ac:dyDescent="0.2">
      <c r="A123" s="9"/>
      <c r="B123" s="83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idden="1" x14ac:dyDescent="0.2">
      <c r="A124" s="9"/>
      <c r="B124" s="83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idden="1" x14ac:dyDescent="0.2">
      <c r="A125" s="9"/>
      <c r="B125" s="83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idden="1" x14ac:dyDescent="0.2">
      <c r="A126" s="9"/>
      <c r="B126" s="83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idden="1" x14ac:dyDescent="0.2">
      <c r="A127" s="9"/>
      <c r="B127" s="83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idden="1" x14ac:dyDescent="0.2">
      <c r="A128" s="9"/>
      <c r="B128" s="83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idden="1" x14ac:dyDescent="0.2">
      <c r="A129" s="9"/>
      <c r="B129" s="83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idden="1" x14ac:dyDescent="0.2">
      <c r="A130" s="9"/>
      <c r="B130" s="83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idden="1" x14ac:dyDescent="0.2">
      <c r="A131" s="9"/>
      <c r="B131" s="83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idden="1" x14ac:dyDescent="0.2">
      <c r="A132" s="9"/>
      <c r="B132" s="83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idden="1" x14ac:dyDescent="0.2">
      <c r="A133" s="9"/>
      <c r="B133" s="83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idden="1" x14ac:dyDescent="0.2">
      <c r="A134" s="9"/>
      <c r="B134" s="83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idden="1" x14ac:dyDescent="0.2">
      <c r="A135" s="9"/>
      <c r="B135" s="83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idden="1" x14ac:dyDescent="0.2">
      <c r="A136" s="9"/>
      <c r="B136" s="83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idden="1" x14ac:dyDescent="0.2">
      <c r="A137" s="9"/>
      <c r="B137" s="83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idden="1" x14ac:dyDescent="0.2">
      <c r="A138" s="9"/>
      <c r="B138" s="83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idden="1" x14ac:dyDescent="0.2">
      <c r="A139" s="9"/>
      <c r="B139" s="83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idden="1" x14ac:dyDescent="0.2">
      <c r="A140" s="9"/>
      <c r="B140" s="83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idden="1" x14ac:dyDescent="0.2">
      <c r="A141" s="9"/>
      <c r="B141" s="83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idden="1" x14ac:dyDescent="0.2">
      <c r="A142" s="77" t="s">
        <v>64</v>
      </c>
      <c r="B142" s="83"/>
      <c r="C142" s="77"/>
      <c r="D142" s="9"/>
      <c r="E142" s="9"/>
      <c r="F142" s="77"/>
      <c r="G142" s="9"/>
      <c r="H142" s="77"/>
      <c r="I142" s="77"/>
      <c r="J142" s="77" t="s">
        <v>65</v>
      </c>
      <c r="K142" s="77"/>
      <c r="L142" s="77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idden="1" x14ac:dyDescent="0.2">
      <c r="A143" s="77">
        <v>67.31</v>
      </c>
      <c r="B143" s="83"/>
      <c r="C143" s="77" t="s">
        <v>66</v>
      </c>
      <c r="D143" s="9"/>
      <c r="E143" s="9"/>
      <c r="F143" s="77">
        <v>25000</v>
      </c>
      <c r="G143" s="9"/>
      <c r="H143" s="77"/>
      <c r="I143" s="77"/>
      <c r="J143" s="77"/>
      <c r="K143" s="77"/>
      <c r="L143" s="77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idden="1" x14ac:dyDescent="0.2">
      <c r="A144" s="77">
        <v>23.56</v>
      </c>
      <c r="B144" s="83"/>
      <c r="C144" s="77" t="s">
        <v>67</v>
      </c>
      <c r="D144" s="9"/>
      <c r="E144" s="9"/>
      <c r="F144" s="77">
        <v>25000</v>
      </c>
      <c r="G144" s="9"/>
      <c r="H144" s="77" t="s">
        <v>68</v>
      </c>
      <c r="I144" s="77"/>
      <c r="J144" s="77"/>
      <c r="K144" s="77"/>
      <c r="L144" s="77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idden="1" x14ac:dyDescent="0.2">
      <c r="A145" s="77"/>
      <c r="B145" s="83"/>
      <c r="C145" s="77"/>
      <c r="D145" s="9"/>
      <c r="E145" s="9"/>
      <c r="F145" s="77"/>
      <c r="G145" s="9"/>
      <c r="H145" s="77"/>
      <c r="I145" s="77"/>
      <c r="J145" s="77"/>
      <c r="K145" s="77"/>
      <c r="L145" s="77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idden="1" x14ac:dyDescent="0.2">
      <c r="A146" s="77"/>
      <c r="B146" s="83"/>
      <c r="C146" s="77"/>
      <c r="D146" s="9"/>
      <c r="E146" s="9"/>
      <c r="F146" s="77"/>
      <c r="G146" s="9"/>
      <c r="H146" s="77"/>
      <c r="I146" s="77"/>
      <c r="J146" s="77"/>
      <c r="K146" s="77"/>
      <c r="L146" s="77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idden="1" x14ac:dyDescent="0.2">
      <c r="A147" s="77"/>
      <c r="B147" s="83"/>
      <c r="C147" s="77"/>
      <c r="D147" s="9"/>
      <c r="E147" s="9"/>
      <c r="F147" s="77"/>
      <c r="G147" s="9"/>
      <c r="H147" s="77"/>
      <c r="I147" s="77"/>
      <c r="J147" s="77"/>
      <c r="K147" s="77">
        <v>720</v>
      </c>
      <c r="L147" s="77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idden="1" x14ac:dyDescent="0.2">
      <c r="A148" s="77" t="s">
        <v>69</v>
      </c>
      <c r="B148" s="83"/>
      <c r="C148" s="77"/>
      <c r="D148" s="9"/>
      <c r="E148" s="9"/>
      <c r="F148" s="77" t="s">
        <v>11</v>
      </c>
      <c r="G148" s="9"/>
      <c r="H148" s="77" t="s">
        <v>70</v>
      </c>
      <c r="I148" s="77"/>
      <c r="J148" s="77"/>
      <c r="K148" s="77"/>
      <c r="L148" s="77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idden="1" x14ac:dyDescent="0.2">
      <c r="A149" s="77"/>
      <c r="B149" s="83"/>
      <c r="C149" s="77"/>
      <c r="D149" s="9"/>
      <c r="E149" s="9"/>
      <c r="F149" s="77">
        <v>0</v>
      </c>
      <c r="G149" s="9"/>
      <c r="H149" s="77">
        <v>575</v>
      </c>
      <c r="I149" s="77"/>
      <c r="J149" s="77"/>
      <c r="K149" s="77"/>
      <c r="L149" s="77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idden="1" x14ac:dyDescent="0.2">
      <c r="A150" s="77"/>
      <c r="B150" s="83"/>
      <c r="C150" s="77"/>
      <c r="D150" s="9"/>
      <c r="E150" s="9"/>
      <c r="F150" s="77"/>
      <c r="G150" s="9"/>
      <c r="H150" s="77"/>
      <c r="I150" s="77"/>
      <c r="J150" s="77"/>
      <c r="K150" s="77"/>
      <c r="L150" s="77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idden="1" x14ac:dyDescent="0.2">
      <c r="A151" s="77"/>
      <c r="B151" s="83"/>
      <c r="C151" s="77"/>
      <c r="D151" s="9"/>
      <c r="E151" s="9"/>
      <c r="F151" s="77"/>
      <c r="G151" s="9"/>
      <c r="H151" s="77"/>
      <c r="I151" s="77"/>
      <c r="J151" s="78" t="s">
        <v>14</v>
      </c>
      <c r="K151" s="77"/>
      <c r="L151" s="77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idden="1" x14ac:dyDescent="0.2">
      <c r="A152" s="77"/>
      <c r="B152" s="83"/>
      <c r="C152" s="77"/>
      <c r="D152" s="9"/>
      <c r="E152" s="9"/>
      <c r="F152" s="77"/>
      <c r="G152" s="9"/>
      <c r="H152" s="77"/>
      <c r="I152" s="77"/>
      <c r="J152" s="78" t="s">
        <v>15</v>
      </c>
      <c r="K152" s="77"/>
      <c r="L152" s="77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idden="1" x14ac:dyDescent="0.2">
      <c r="A153" s="77">
        <v>920</v>
      </c>
      <c r="B153" s="83"/>
      <c r="C153" s="77"/>
      <c r="D153" s="9"/>
      <c r="E153" s="9"/>
      <c r="F153" s="77"/>
      <c r="G153" s="9"/>
      <c r="H153" s="77"/>
      <c r="I153" s="77"/>
      <c r="J153" s="77"/>
      <c r="K153" s="77"/>
      <c r="L153" s="77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idden="1" x14ac:dyDescent="0.2">
      <c r="A154" s="77"/>
      <c r="B154" s="83"/>
      <c r="C154" s="77"/>
      <c r="D154" s="9"/>
      <c r="E154" s="9"/>
      <c r="F154" s="77"/>
      <c r="G154" s="9"/>
      <c r="H154" s="77"/>
      <c r="I154" s="77"/>
      <c r="J154" s="77"/>
      <c r="K154" s="77"/>
      <c r="L154" s="77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idden="1" x14ac:dyDescent="0.2">
      <c r="A155" s="77"/>
      <c r="B155" s="83"/>
      <c r="C155" s="77"/>
      <c r="D155" s="9"/>
      <c r="E155" s="9"/>
      <c r="F155" s="77"/>
      <c r="G155" s="9"/>
      <c r="H155" s="77"/>
      <c r="I155" s="77"/>
      <c r="J155" s="77"/>
      <c r="K155" s="77"/>
      <c r="L155" s="77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idden="1" x14ac:dyDescent="0.2">
      <c r="A156" s="77"/>
      <c r="B156" s="83"/>
      <c r="C156" s="77"/>
      <c r="D156" s="9"/>
      <c r="E156" s="9"/>
      <c r="F156" s="77"/>
      <c r="G156" s="9"/>
      <c r="H156" s="77"/>
      <c r="I156" s="77"/>
      <c r="J156" s="77"/>
      <c r="K156" s="77"/>
      <c r="L156" s="77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idden="1" x14ac:dyDescent="0.2">
      <c r="A157" s="77"/>
      <c r="B157" s="83"/>
      <c r="C157" s="77"/>
      <c r="D157" s="9"/>
      <c r="E157" s="9"/>
      <c r="F157" s="77"/>
      <c r="G157" s="9"/>
      <c r="H157" s="77"/>
      <c r="I157" s="77"/>
      <c r="J157" s="77"/>
      <c r="K157" s="77"/>
      <c r="L157" s="77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idden="1" x14ac:dyDescent="0.2">
      <c r="A158" s="77"/>
      <c r="B158" s="83"/>
      <c r="C158" s="77"/>
      <c r="D158" s="9"/>
      <c r="E158" s="9"/>
      <c r="F158" s="77"/>
      <c r="G158" s="9"/>
      <c r="H158" s="77"/>
      <c r="I158" s="77"/>
      <c r="J158" s="77"/>
      <c r="K158" s="77"/>
      <c r="L158" s="77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idden="1" x14ac:dyDescent="0.2">
      <c r="A159" s="77"/>
      <c r="B159" s="83"/>
      <c r="C159" s="77"/>
      <c r="D159" s="9"/>
      <c r="E159" s="9"/>
      <c r="F159" s="77"/>
      <c r="G159" s="9"/>
      <c r="H159" s="77"/>
      <c r="I159" s="77"/>
      <c r="J159" s="77"/>
      <c r="K159" s="77"/>
      <c r="L159" s="77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idden="1" x14ac:dyDescent="0.2">
      <c r="A160" s="77"/>
      <c r="B160" s="83"/>
      <c r="C160" s="77"/>
      <c r="D160" s="9"/>
      <c r="E160" s="9"/>
      <c r="F160" s="77"/>
      <c r="G160" s="9"/>
      <c r="H160" s="77"/>
      <c r="I160" s="77"/>
      <c r="J160" s="77"/>
      <c r="K160" s="77"/>
      <c r="L160" s="77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idden="1" x14ac:dyDescent="0.2">
      <c r="A161" s="77"/>
      <c r="B161" s="83"/>
      <c r="C161" s="77"/>
      <c r="D161" s="9"/>
      <c r="E161" s="9"/>
      <c r="F161" s="77"/>
      <c r="G161" s="9"/>
      <c r="H161" s="77"/>
      <c r="I161" s="77"/>
      <c r="J161" s="77"/>
      <c r="K161" s="77"/>
      <c r="L161" s="77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idden="1" x14ac:dyDescent="0.2">
      <c r="A162" s="77"/>
      <c r="B162" s="83"/>
      <c r="C162" s="77"/>
      <c r="D162" s="9"/>
      <c r="E162" s="9"/>
      <c r="F162" s="77"/>
      <c r="G162" s="9"/>
      <c r="H162" s="77"/>
      <c r="I162" s="77"/>
      <c r="J162" s="77"/>
      <c r="K162" s="77"/>
      <c r="L162" s="77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idden="1" x14ac:dyDescent="0.2">
      <c r="A163" s="77"/>
      <c r="B163" s="83"/>
      <c r="C163" s="77"/>
      <c r="D163" s="9"/>
      <c r="E163" s="9"/>
      <c r="F163" s="77"/>
      <c r="G163" s="9"/>
      <c r="H163" s="77"/>
      <c r="I163" s="77"/>
      <c r="J163" s="77"/>
      <c r="K163" s="77"/>
      <c r="L163" s="77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idden="1" x14ac:dyDescent="0.2">
      <c r="A164" s="77"/>
      <c r="B164" s="83"/>
      <c r="C164" s="77"/>
      <c r="D164" s="9"/>
      <c r="E164" s="9"/>
      <c r="F164" s="77"/>
      <c r="G164" s="9"/>
      <c r="H164" s="77"/>
      <c r="I164" s="77"/>
      <c r="J164" s="77"/>
      <c r="K164" s="77"/>
      <c r="L164" s="77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idden="1" x14ac:dyDescent="0.2">
      <c r="A165" s="77"/>
      <c r="B165" s="83"/>
      <c r="C165" s="77"/>
      <c r="D165" s="9"/>
      <c r="E165" s="9"/>
      <c r="F165" s="77"/>
      <c r="G165" s="9"/>
      <c r="H165" s="77"/>
      <c r="I165" s="77"/>
      <c r="J165" s="77"/>
      <c r="K165" s="77"/>
      <c r="L165" s="77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idden="1" x14ac:dyDescent="0.2">
      <c r="A166" s="77"/>
      <c r="B166" s="83"/>
      <c r="C166" s="77"/>
      <c r="D166" s="9"/>
      <c r="E166" s="9"/>
      <c r="F166" s="77"/>
      <c r="G166" s="9"/>
      <c r="H166" s="77"/>
      <c r="I166" s="77"/>
      <c r="J166" s="77"/>
      <c r="K166" s="77"/>
      <c r="L166" s="77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idden="1" x14ac:dyDescent="0.2">
      <c r="A167" s="77"/>
      <c r="B167" s="83"/>
      <c r="C167" s="77"/>
      <c r="D167" s="9"/>
      <c r="E167" s="9"/>
      <c r="F167" s="77"/>
      <c r="G167" s="9"/>
      <c r="H167" s="77"/>
      <c r="I167" s="77"/>
      <c r="J167" s="77"/>
      <c r="K167" s="77"/>
      <c r="L167" s="77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idden="1" x14ac:dyDescent="0.2">
      <c r="A168" s="77"/>
      <c r="B168" s="83"/>
      <c r="C168" s="77"/>
      <c r="D168" s="9"/>
      <c r="E168" s="9"/>
      <c r="F168" s="77"/>
      <c r="G168" s="9"/>
      <c r="H168" s="77"/>
      <c r="I168" s="77"/>
      <c r="J168" s="77"/>
      <c r="K168" s="77"/>
      <c r="L168" s="77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idden="1" x14ac:dyDescent="0.2">
      <c r="A169" s="77"/>
      <c r="B169" s="83"/>
      <c r="C169" s="77"/>
      <c r="D169" s="9"/>
      <c r="E169" s="9"/>
      <c r="F169" s="77"/>
      <c r="G169" s="9"/>
      <c r="H169" s="77"/>
      <c r="I169" s="77"/>
      <c r="J169" s="77"/>
      <c r="K169" s="77"/>
      <c r="L169" s="77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idden="1" x14ac:dyDescent="0.2">
      <c r="A170" s="77"/>
      <c r="B170" s="83"/>
      <c r="C170" s="77"/>
      <c r="D170" s="9"/>
      <c r="E170" s="9"/>
      <c r="F170" s="77"/>
      <c r="G170" s="9"/>
      <c r="H170" s="77"/>
      <c r="I170" s="77"/>
      <c r="J170" s="77"/>
      <c r="K170" s="77"/>
      <c r="L170" s="77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idden="1" x14ac:dyDescent="0.2">
      <c r="A171" s="77"/>
      <c r="B171" s="83"/>
      <c r="C171" s="77"/>
      <c r="D171" s="9"/>
      <c r="E171" s="9"/>
      <c r="F171" s="77"/>
      <c r="G171" s="9"/>
      <c r="H171" s="77"/>
      <c r="I171" s="77"/>
      <c r="J171" s="77"/>
      <c r="K171" s="77"/>
      <c r="L171" s="77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idden="1" x14ac:dyDescent="0.2">
      <c r="A172" s="77"/>
      <c r="B172" s="83"/>
      <c r="C172" s="77"/>
      <c r="D172" s="9"/>
      <c r="E172" s="9"/>
      <c r="F172" s="77"/>
      <c r="G172" s="9"/>
      <c r="H172" s="77"/>
      <c r="I172" s="77"/>
      <c r="J172" s="77"/>
      <c r="K172" s="77"/>
      <c r="L172" s="77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idden="1" x14ac:dyDescent="0.2">
      <c r="A173" s="77"/>
      <c r="B173" s="83"/>
      <c r="C173" s="77"/>
      <c r="D173" s="9"/>
      <c r="E173" s="9"/>
      <c r="F173" s="77"/>
      <c r="G173" s="9"/>
      <c r="H173" s="77"/>
      <c r="I173" s="77"/>
      <c r="J173" s="77"/>
      <c r="K173" s="77"/>
      <c r="L173" s="77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idden="1" x14ac:dyDescent="0.2">
      <c r="A174" s="77"/>
      <c r="B174" s="83"/>
      <c r="C174" s="77"/>
      <c r="D174" s="9"/>
      <c r="E174" s="9"/>
      <c r="F174" s="77"/>
      <c r="G174" s="9"/>
      <c r="H174" s="77"/>
      <c r="I174" s="77"/>
      <c r="J174" s="77"/>
      <c r="K174" s="77"/>
      <c r="L174" s="77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idden="1" x14ac:dyDescent="0.2">
      <c r="A175" s="77"/>
      <c r="B175" s="83"/>
      <c r="C175" s="77"/>
      <c r="D175" s="9"/>
      <c r="E175" s="9"/>
      <c r="F175" s="77"/>
      <c r="G175" s="9"/>
      <c r="H175" s="77"/>
      <c r="I175" s="77"/>
      <c r="J175" s="77"/>
      <c r="K175" s="77"/>
      <c r="L175" s="77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idden="1" x14ac:dyDescent="0.2">
      <c r="A176" s="77"/>
      <c r="B176" s="83"/>
      <c r="C176" s="77"/>
      <c r="D176" s="9"/>
      <c r="E176" s="9"/>
      <c r="F176" s="77"/>
      <c r="G176" s="9"/>
      <c r="H176" s="77"/>
      <c r="I176" s="77"/>
      <c r="J176" s="77"/>
      <c r="K176" s="77"/>
      <c r="L176" s="77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idden="1" x14ac:dyDescent="0.2">
      <c r="A177" s="77"/>
      <c r="B177" s="83"/>
      <c r="C177" s="77"/>
      <c r="D177" s="9"/>
      <c r="E177" s="9"/>
      <c r="F177" s="77"/>
      <c r="G177" s="9"/>
      <c r="H177" s="77"/>
      <c r="I177" s="77"/>
      <c r="J177" s="77"/>
      <c r="K177" s="77"/>
      <c r="L177" s="77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idden="1" x14ac:dyDescent="0.2">
      <c r="A178" s="77"/>
      <c r="B178" s="83"/>
      <c r="C178" s="77"/>
      <c r="D178" s="9"/>
      <c r="E178" s="9"/>
      <c r="F178" s="77"/>
      <c r="G178" s="9"/>
      <c r="H178" s="77"/>
      <c r="I178" s="77"/>
      <c r="J178" s="77"/>
      <c r="K178" s="77"/>
      <c r="L178" s="77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idden="1" x14ac:dyDescent="0.2">
      <c r="A179" s="77"/>
      <c r="B179" s="83"/>
      <c r="C179" s="77"/>
      <c r="D179" s="9"/>
      <c r="E179" s="9"/>
      <c r="F179" s="77"/>
      <c r="G179" s="9"/>
      <c r="H179" s="77"/>
      <c r="I179" s="77"/>
      <c r="J179" s="77"/>
      <c r="K179" s="77"/>
      <c r="L179" s="77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idden="1" x14ac:dyDescent="0.2">
      <c r="A180" s="77"/>
      <c r="B180" s="83"/>
      <c r="C180" s="77"/>
      <c r="D180" s="9"/>
      <c r="E180" s="9"/>
      <c r="F180" s="77"/>
      <c r="G180" s="9"/>
      <c r="H180" s="77"/>
      <c r="I180" s="77"/>
      <c r="J180" s="77"/>
      <c r="K180" s="77"/>
      <c r="L180" s="77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idden="1" x14ac:dyDescent="0.2">
      <c r="A181" s="77"/>
      <c r="B181" s="83"/>
      <c r="C181" s="77"/>
      <c r="D181" s="9"/>
      <c r="E181" s="9"/>
      <c r="F181" s="77"/>
      <c r="G181" s="9"/>
      <c r="H181" s="77"/>
      <c r="I181" s="77"/>
      <c r="J181" s="77"/>
      <c r="K181" s="77"/>
      <c r="L181" s="77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idden="1" x14ac:dyDescent="0.2">
      <c r="A182" s="77"/>
      <c r="B182" s="83"/>
      <c r="C182" s="77"/>
      <c r="D182" s="9"/>
      <c r="E182" s="9"/>
      <c r="F182" s="77"/>
      <c r="G182" s="9"/>
      <c r="H182" s="79">
        <f>ROUNDUP(F59+F60,-2)</f>
        <v>100</v>
      </c>
      <c r="I182" s="77"/>
      <c r="J182" s="77"/>
      <c r="K182" s="77"/>
      <c r="L182" s="77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idden="1" x14ac:dyDescent="0.2">
      <c r="A183" s="77"/>
      <c r="B183" s="83"/>
      <c r="C183" s="77"/>
      <c r="D183" s="9"/>
      <c r="E183" s="9"/>
      <c r="F183" s="77"/>
      <c r="G183" s="9"/>
      <c r="H183" s="77"/>
      <c r="I183" s="77"/>
      <c r="J183" s="77"/>
      <c r="K183" s="77"/>
      <c r="L183" s="77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idden="1" x14ac:dyDescent="0.2">
      <c r="A184" s="77"/>
      <c r="B184" s="83"/>
      <c r="C184" s="77"/>
      <c r="D184" s="9"/>
      <c r="E184" s="9"/>
      <c r="F184" s="77"/>
      <c r="G184" s="9"/>
      <c r="H184" s="77"/>
      <c r="I184" s="77"/>
      <c r="J184" s="77"/>
      <c r="K184" s="77"/>
      <c r="L184" s="77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idden="1" x14ac:dyDescent="0.2">
      <c r="A185" s="77"/>
      <c r="B185" s="83"/>
      <c r="C185" s="77"/>
      <c r="D185" s="9"/>
      <c r="E185" s="9"/>
      <c r="F185" s="77"/>
      <c r="G185" s="9"/>
      <c r="H185" s="77"/>
      <c r="I185" s="77"/>
      <c r="J185" s="77"/>
      <c r="K185" s="77"/>
      <c r="L185" s="77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idden="1" x14ac:dyDescent="0.2">
      <c r="A186" s="77" t="s">
        <v>71</v>
      </c>
      <c r="B186" s="83"/>
      <c r="C186" s="77"/>
      <c r="D186" s="9"/>
      <c r="E186" s="9"/>
      <c r="F186" s="77">
        <v>0</v>
      </c>
      <c r="G186" s="9"/>
      <c r="H186" s="77"/>
      <c r="I186" s="77"/>
      <c r="J186" s="77"/>
      <c r="K186" s="77"/>
      <c r="L186" s="77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5" hidden="1" x14ac:dyDescent="0.25">
      <c r="A187" s="77">
        <v>0</v>
      </c>
      <c r="B187" s="83"/>
      <c r="C187" s="77"/>
      <c r="D187" s="9"/>
      <c r="E187" s="9"/>
      <c r="F187" s="77">
        <v>7500</v>
      </c>
      <c r="G187" s="9"/>
      <c r="H187" s="77">
        <v>1.7100000000000001E-2</v>
      </c>
      <c r="I187" s="80"/>
      <c r="J187" s="81">
        <f>IF(F50&lt;F187,F50*H187,F187*H187)</f>
        <v>0</v>
      </c>
      <c r="K187" s="77"/>
      <c r="L187" s="77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5" hidden="1" x14ac:dyDescent="0.25">
      <c r="A188" s="77">
        <v>7500</v>
      </c>
      <c r="B188" s="83"/>
      <c r="C188" s="77"/>
      <c r="D188" s="9"/>
      <c r="E188" s="9"/>
      <c r="F188" s="77">
        <v>17500</v>
      </c>
      <c r="G188" s="9"/>
      <c r="H188" s="77">
        <v>1.3679999999999999E-2</v>
      </c>
      <c r="I188" s="80"/>
      <c r="J188" s="81" t="str">
        <f>IF(F50&lt;=A188," ",IF(F50&lt;F188,(F50-F187)*H188,(F188-A188)*H188))</f>
        <v xml:space="preserve"> </v>
      </c>
      <c r="K188" s="77"/>
      <c r="L188" s="77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5" hidden="1" x14ac:dyDescent="0.25">
      <c r="A189" s="77">
        <v>17500</v>
      </c>
      <c r="B189" s="83"/>
      <c r="C189" s="77"/>
      <c r="D189" s="9"/>
      <c r="E189" s="9"/>
      <c r="F189" s="77">
        <v>30000</v>
      </c>
      <c r="G189" s="9"/>
      <c r="H189" s="77">
        <v>9.1199999999999996E-3</v>
      </c>
      <c r="I189" s="80"/>
      <c r="J189" s="81" t="str">
        <f>IF(F50&lt;=A189," ",IF(F50&lt;F189,(F50-F188)*H189,(F189-A189)*H189))</f>
        <v xml:space="preserve"> </v>
      </c>
      <c r="K189" s="77"/>
      <c r="L189" s="77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5" hidden="1" x14ac:dyDescent="0.25">
      <c r="A190" s="77">
        <v>30000</v>
      </c>
      <c r="B190" s="83"/>
      <c r="C190" s="77"/>
      <c r="D190" s="9"/>
      <c r="E190" s="9"/>
      <c r="F190" s="77">
        <v>45495</v>
      </c>
      <c r="G190" s="9"/>
      <c r="H190" s="77">
        <v>6.8399999999999997E-3</v>
      </c>
      <c r="I190" s="80"/>
      <c r="J190" s="81" t="str">
        <f>IF(F50&lt;=A190," ",IF(F50&lt;F190,(F50-F189)*H190,(F190-A190)*H190))</f>
        <v xml:space="preserve"> </v>
      </c>
      <c r="K190" s="77"/>
      <c r="L190" s="77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5" hidden="1" x14ac:dyDescent="0.25">
      <c r="A191" s="77">
        <v>45495</v>
      </c>
      <c r="B191" s="83"/>
      <c r="C191" s="77"/>
      <c r="D191" s="9"/>
      <c r="E191" s="9"/>
      <c r="F191" s="77">
        <v>64095</v>
      </c>
      <c r="G191" s="9"/>
      <c r="H191" s="77">
        <v>4.5599999999999998E-3</v>
      </c>
      <c r="I191" s="80"/>
      <c r="J191" s="81" t="str">
        <f>IF(F50&lt;=A191," ",IF(F50&lt;F191,(F50-F190)*H191,(F191-A191)*H191))</f>
        <v xml:space="preserve"> </v>
      </c>
      <c r="K191" s="77"/>
      <c r="L191" s="77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5" hidden="1" x14ac:dyDescent="0.25">
      <c r="A192" s="77">
        <v>64095</v>
      </c>
      <c r="B192" s="83"/>
      <c r="C192" s="77"/>
      <c r="D192" s="9"/>
      <c r="E192" s="9"/>
      <c r="F192" s="77">
        <v>250095</v>
      </c>
      <c r="G192" s="9"/>
      <c r="H192" s="77">
        <v>2.2799999999999999E-3</v>
      </c>
      <c r="I192" s="80"/>
      <c r="J192" s="81" t="str">
        <f>IF(F50&lt;=A192," ",IF(F50&lt;F192,(F50-F191)*H192,(F192-A192)*H192))</f>
        <v xml:space="preserve"> </v>
      </c>
      <c r="K192" s="77"/>
      <c r="L192" s="77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5" hidden="1" x14ac:dyDescent="0.25">
      <c r="A193" s="77">
        <v>250095</v>
      </c>
      <c r="B193" s="83"/>
      <c r="C193" s="77"/>
      <c r="D193" s="9"/>
      <c r="E193" s="9"/>
      <c r="F193" s="79">
        <f>F50</f>
        <v>0</v>
      </c>
      <c r="G193" s="20"/>
      <c r="H193" s="77">
        <v>4.5600000000000003E-4</v>
      </c>
      <c r="I193" s="80"/>
      <c r="J193" s="81" t="str">
        <f>IF(F50&lt;=A193," ",IF(F50&lt;F193,(F50-F192)*H193,(F193-A193)*H193))</f>
        <v xml:space="preserve"> </v>
      </c>
      <c r="K193" s="77"/>
      <c r="L193" s="77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5" hidden="1" x14ac:dyDescent="0.25">
      <c r="A194" s="77">
        <v>10075000</v>
      </c>
      <c r="B194" s="83"/>
      <c r="C194" s="77"/>
      <c r="D194" s="9"/>
      <c r="E194" s="9"/>
      <c r="F194" s="77">
        <v>0</v>
      </c>
      <c r="G194" s="9"/>
      <c r="H194" s="77">
        <v>4.5600000000000003E-4</v>
      </c>
      <c r="I194" s="82" t="str">
        <f>IF($F$89&lt;=A194," E90",IF($F$89&lt;F194,($F$89-F193)*H194,(F194-A194)*H194))</f>
        <v xml:space="preserve"> E90</v>
      </c>
      <c r="J194" s="83"/>
      <c r="K194" s="77"/>
      <c r="L194" s="77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5" hidden="1" x14ac:dyDescent="0.25">
      <c r="A195" s="77"/>
      <c r="B195" s="83"/>
      <c r="C195" s="77"/>
      <c r="D195" s="9"/>
      <c r="E195" s="9"/>
      <c r="F195" s="77"/>
      <c r="G195" s="9"/>
      <c r="H195" s="77"/>
      <c r="I195" s="84"/>
      <c r="J195" s="83"/>
      <c r="K195" s="77"/>
      <c r="L195" s="77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4.25" hidden="1" x14ac:dyDescent="0.2">
      <c r="A196" s="77" t="s">
        <v>13</v>
      </c>
      <c r="B196" s="83"/>
      <c r="C196" s="77"/>
      <c r="D196" s="9"/>
      <c r="E196" s="9"/>
      <c r="F196" s="77"/>
      <c r="G196" s="9"/>
      <c r="H196" s="77"/>
      <c r="I196" s="85">
        <f>SUM(J187:J194)</f>
        <v>0</v>
      </c>
      <c r="J196" s="83"/>
      <c r="K196" s="77"/>
      <c r="L196" s="77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idden="1" x14ac:dyDescent="0.2">
      <c r="A197" s="9"/>
      <c r="B197" s="83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idden="1" x14ac:dyDescent="0.2">
      <c r="A198" s="9"/>
      <c r="B198" s="83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idden="1" x14ac:dyDescent="0.2">
      <c r="A199" s="9"/>
      <c r="B199" s="83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idden="1" x14ac:dyDescent="0.2">
      <c r="A200" s="9"/>
      <c r="B200" s="83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idden="1" x14ac:dyDescent="0.2">
      <c r="A201" s="9"/>
      <c r="B201" s="83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idden="1" x14ac:dyDescent="0.2">
      <c r="A202" s="9"/>
      <c r="B202" s="83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idden="1" x14ac:dyDescent="0.2">
      <c r="A203" s="9"/>
      <c r="B203" s="83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idden="1" x14ac:dyDescent="0.2">
      <c r="A204" s="9"/>
      <c r="B204" s="83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idden="1" x14ac:dyDescent="0.2">
      <c r="A205" s="9"/>
      <c r="B205" s="83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spans="1:27" hidden="1" x14ac:dyDescent="0.2">
      <c r="A206" s="9"/>
      <c r="B206" s="83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spans="1:27" hidden="1" x14ac:dyDescent="0.2">
      <c r="A207" s="9"/>
      <c r="B207" s="83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spans="1:27" hidden="1" x14ac:dyDescent="0.2">
      <c r="A208" s="9"/>
      <c r="B208" s="83"/>
      <c r="C208" s="9"/>
      <c r="D208" s="9"/>
      <c r="E208" s="9"/>
      <c r="F208" s="9"/>
      <c r="G208" s="9"/>
      <c r="H208" s="9"/>
      <c r="I208" s="9"/>
      <c r="J208" s="9"/>
      <c r="K208" s="9"/>
    </row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</sheetData>
  <sheetProtection algorithmName="SHA-512" hashValue="9DAMdB15vRhzps44/afmC5JzaDG7KRKpNYqFD4G8BK4T1IJOz2Wh7wtxRTF+5lgJxsMba17cZdwfYmjMVMxiQw==" saltValue="16nvnAB806KcBNK1A0OmMQ==" spinCount="100000" sheet="1" objects="1" scenarios="1"/>
  <phoneticPr fontId="0" type="noConversion"/>
  <dataValidations count="5">
    <dataValidation type="list" allowBlank="1" showInputMessage="1" showErrorMessage="1" sqref="C9:E9">
      <formula1>$J$96:$J$97</formula1>
    </dataValidation>
    <dataValidation type="list" allowBlank="1" showInputMessage="1" showErrorMessage="1" sqref="C11:E11">
      <formula1>$K$96:$K$97</formula1>
    </dataValidation>
    <dataValidation type="list" allowBlank="1" showInputMessage="1" showErrorMessage="1" sqref="C12:E12">
      <formula1>$L$96:$L$97</formula1>
    </dataValidation>
    <dataValidation type="list" allowBlank="1" showInputMessage="1" showErrorMessage="1" sqref="C13:E13">
      <formula1>$M$96:$M$97</formula1>
    </dataValidation>
    <dataValidation type="list" allowBlank="1" showInputMessage="1" showErrorMessage="1" sqref="G52:G53 F52">
      <formula1>$J$151:$J$152</formula1>
    </dataValidation>
  </dataValidations>
  <hyperlinks>
    <hyperlink ref="C83" r:id="rId1"/>
    <hyperlink ref="E83" r:id="rId2"/>
    <hyperlink ref="C81" r:id="rId3"/>
    <hyperlink ref="E81" r:id="rId4"/>
    <hyperlink ref="C85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VBIFCR</vt:lpstr>
      <vt:lpstr>VBIFCR!_1._Zegels_Minuut_Brevet</vt:lpstr>
      <vt:lpstr>VBIFCR!_2._Registratie_Minuut_Brevet</vt:lpstr>
      <vt:lpstr>VBIFCR!_3._Registratie_aanhangsel</vt:lpstr>
      <vt:lpstr>VBIFCR!Aard</vt:lpstr>
      <vt:lpstr>VBIFCR!Afdrukbereik</vt:lpstr>
      <vt:lpstr>VBIFCR!Datum</vt:lpstr>
      <vt:lpstr>VBIFCR!KOSTENFICHE</vt:lpstr>
      <vt:lpstr>VBIFCR!Naam</vt:lpstr>
      <vt:lpstr>VBIFCR!Rep.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2014-11-23T20:55:13Z</dcterms:modified>
</cp:coreProperties>
</file>