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CRMH" sheetId="1" r:id="rId1"/>
  </sheets>
  <definedNames>
    <definedName name="_1._Zegels_Minuut_Brevet" localSheetId="0">VBIFCRMH!$A$17:$J$17</definedName>
    <definedName name="_1._Zegels_Minuut_Brevet">#REF!</definedName>
    <definedName name="_10._Tweede_getuigschrift" localSheetId="0">VBIFCRMH!#REF!</definedName>
    <definedName name="_10._Tweede_getuigschrift">#REF!</definedName>
    <definedName name="_11._Kadaster_uittreksel" localSheetId="0">VBIFCRMH!#REF!</definedName>
    <definedName name="_11._Kadaster_uittreksel">#REF!</definedName>
    <definedName name="_12._Getuigen" localSheetId="0">VBIFCRMH!#REF!</definedName>
    <definedName name="_12._Getuigen">#REF!</definedName>
    <definedName name="_13._Allerlei_uitgaven" localSheetId="0">VBIFCRMH!#REF!</definedName>
    <definedName name="_13._Allerlei_uitgaven">#REF!</definedName>
    <definedName name="_14." localSheetId="0">VBIFCRMH!#REF!</definedName>
    <definedName name="_14.">#REF!</definedName>
    <definedName name="_15." localSheetId="0">VBIFCRMH!#REF!</definedName>
    <definedName name="_15.">#REF!</definedName>
    <definedName name="_2._Registratie_Minuut_Brevet" localSheetId="0">VBIFCRMH!$C$23:$K$23</definedName>
    <definedName name="_2._Registratie_Minuut_Brevet">#REF!</definedName>
    <definedName name="_3._Registratie_aanhangsel" localSheetId="0">VBIFCRMH!$G$24:$K$24</definedName>
    <definedName name="_3._Registratie_aanhangsel">#REF!</definedName>
    <definedName name="_4.Zegels_afschrift_grosse" localSheetId="0">VBIFCRMH!#REF!</definedName>
    <definedName name="_4.Zegels_afschrift_grosse">#REF!</definedName>
    <definedName name="_5._Hypotheek__inschr._overschr._doorh." localSheetId="0">VBIFCRMH!#REF!</definedName>
    <definedName name="_5._Hypotheek__inschr._overschr._doorh.">#REF!</definedName>
    <definedName name="_6._Loon_pandbewaarder" localSheetId="0">VBIFCRMH!#REF!</definedName>
    <definedName name="_6._Loon_pandbewaarder">#REF!</definedName>
    <definedName name="_7._Zegels__bord._aanh." localSheetId="0">VBIFCRMH!#REF!</definedName>
    <definedName name="_7._Zegels__bord._aanh.">#REF!</definedName>
    <definedName name="_8._Opzoekingen" localSheetId="0">VBIFCRMH!#REF!</definedName>
    <definedName name="_8._Opzoekingen">#REF!</definedName>
    <definedName name="_9._Hypothecair_getuigschrift" localSheetId="0">VBIFCRMH!#REF!</definedName>
    <definedName name="_9._Hypothecair_getuigschrift">#REF!</definedName>
    <definedName name="Aard" localSheetId="0">VBIFCRMH!$C$4:$J$4</definedName>
    <definedName name="Aard">#REF!</definedName>
    <definedName name="_xlnm.Print_Area" localSheetId="0">VBIFCRMH!$A$1:$I$50</definedName>
    <definedName name="Datum" localSheetId="0">VBIFCRMH!$C$4:$K$40</definedName>
    <definedName name="Datum">#REF!</definedName>
    <definedName name="gemeentelijke_info">#REF!</definedName>
    <definedName name="Kantoor_van_Notaris_J._SIMONART_te_Leuven" localSheetId="0">VBIFCRMH!#REF!</definedName>
    <definedName name="Kantoor_van_Notaris_J._SIMONART_te_Leuven">#REF!</definedName>
    <definedName name="KOSTENFICHE" localSheetId="0">VBIFCRMH!$A$1:$K$40</definedName>
    <definedName name="KOSTENFICHE">#REF!</definedName>
    <definedName name="Last_Row">IF(Values_Entered,Header_Row+Number_of_Payments,Header_Row)</definedName>
    <definedName name="Naam" localSheetId="0">VBIFCRMH!$C$9:$J$9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VBIFCRMH!$J$4:$J$42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VBIFCRMH!#REF!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VBIFCRMH!$A$3:$K$40</definedName>
  </definedNames>
  <calcPr calcId="152511"/>
</workbook>
</file>

<file path=xl/calcChain.xml><?xml version="1.0" encoding="utf-8"?>
<calcChain xmlns="http://schemas.openxmlformats.org/spreadsheetml/2006/main">
  <c r="F37" i="1" l="1"/>
  <c r="C7" i="1"/>
  <c r="J127" i="1" s="1"/>
  <c r="F18" i="1"/>
  <c r="F19" i="1"/>
  <c r="F20" i="1" s="1"/>
  <c r="F24" i="1"/>
  <c r="G39" i="1"/>
  <c r="G40" i="1"/>
  <c r="F48" i="1"/>
  <c r="G56" i="1" s="1"/>
  <c r="F59" i="1"/>
  <c r="G63" i="1"/>
  <c r="G64" i="1" s="1"/>
  <c r="G66" i="1"/>
  <c r="G67" i="1" s="1"/>
  <c r="G70" i="1"/>
  <c r="F84" i="1"/>
  <c r="I243" i="1" s="1"/>
  <c r="G239" i="1"/>
  <c r="A109" i="1"/>
  <c r="F60" i="1" s="1"/>
  <c r="C109" i="1"/>
  <c r="G109" i="1"/>
  <c r="C110" i="1"/>
  <c r="G110" i="1"/>
  <c r="B111" i="1"/>
  <c r="C111" i="1"/>
  <c r="C113" i="1" s="1"/>
  <c r="C115" i="1" s="1"/>
  <c r="F111" i="1"/>
  <c r="F112" i="1" s="1"/>
  <c r="B112" i="1"/>
  <c r="C112" i="1"/>
  <c r="H112" i="1"/>
  <c r="F22" i="1" s="1"/>
  <c r="J126" i="1"/>
  <c r="J128" i="1"/>
  <c r="J129" i="1"/>
  <c r="J130" i="1"/>
  <c r="J131" i="1"/>
  <c r="G132" i="1"/>
  <c r="J209" i="1"/>
  <c r="J210" i="1"/>
  <c r="J211" i="1"/>
  <c r="J212" i="1"/>
  <c r="J213" i="1"/>
  <c r="J214" i="1"/>
  <c r="G215" i="1"/>
  <c r="J215" i="1"/>
  <c r="I216" i="1"/>
  <c r="G233" i="1"/>
  <c r="H233" i="1"/>
  <c r="G235" i="1" s="1"/>
  <c r="F91" i="1" s="1"/>
  <c r="I233" i="1"/>
  <c r="I241" i="1"/>
  <c r="I245" i="1"/>
  <c r="G247" i="1"/>
  <c r="I247" i="1"/>
  <c r="I244" i="1"/>
  <c r="I218" i="1" l="1"/>
  <c r="J55" i="1" s="1"/>
  <c r="I242" i="1"/>
  <c r="I249" i="1" s="1"/>
  <c r="I250" i="1" s="1"/>
  <c r="H88" i="1" s="1"/>
  <c r="H97" i="1" s="1"/>
  <c r="I246" i="1"/>
  <c r="D113" i="1"/>
  <c r="E113" i="1" s="1"/>
  <c r="F21" i="1" s="1"/>
  <c r="G27" i="1" s="1"/>
  <c r="G42" i="1"/>
  <c r="F93" i="1"/>
  <c r="H94" i="1"/>
  <c r="H204" i="1"/>
  <c r="G61" i="1" s="1"/>
  <c r="J132" i="1"/>
  <c r="J134" i="1" s="1"/>
  <c r="G17" i="1" s="1"/>
  <c r="G112" i="1" l="1"/>
  <c r="H111" i="1" s="1"/>
  <c r="G72" i="1"/>
  <c r="J73" i="1" s="1"/>
  <c r="J72" i="1"/>
  <c r="J56" i="1"/>
  <c r="J76" i="1" s="1"/>
  <c r="H93" i="1"/>
  <c r="H95" i="1" s="1"/>
  <c r="H99" i="1" s="1"/>
  <c r="G28" i="1"/>
  <c r="G30" i="1" s="1"/>
  <c r="J74" i="1" l="1"/>
  <c r="J78" i="1" s="1"/>
</calcChain>
</file>

<file path=xl/comments1.xml><?xml version="1.0" encoding="utf-8"?>
<comments xmlns="http://schemas.openxmlformats.org/spreadsheetml/2006/main">
  <authors>
    <author>licentie</author>
  </authors>
  <commentList>
    <comment ref="G57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<sst xmlns="http://schemas.openxmlformats.org/spreadsheetml/2006/main" count="127" uniqueCount="83">
  <si>
    <t>Dossier</t>
  </si>
  <si>
    <t>Prijs</t>
  </si>
  <si>
    <t>------------------------------------------------------------------------------------------------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</si>
  <si>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</si>
  <si>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</si>
  <si>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</si>
  <si>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</si>
  <si>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</si>
  <si>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</si>
  <si>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</si>
  <si>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</si>
  <si>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</si>
  <si>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</si>
  <si>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</si>
  <si>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oui</t>
  </si>
  <si>
    <t>non</t>
  </si>
  <si>
    <t>Client</t>
  </si>
  <si>
    <t>Prix</t>
  </si>
  <si>
    <t>Charges:</t>
  </si>
  <si>
    <t>Base</t>
  </si>
  <si>
    <t>Acompte (garantie)</t>
  </si>
  <si>
    <t>Reportabilité? (montant)</t>
  </si>
  <si>
    <t>Réduction art.53?</t>
  </si>
  <si>
    <t>Abattement ordinaire?</t>
  </si>
  <si>
    <t>Abattement majoré?</t>
  </si>
  <si>
    <t>Crédit social pour au moins 50%?</t>
  </si>
  <si>
    <t>Frais à charge de l'acquéreur</t>
  </si>
  <si>
    <t>Honoraire</t>
  </si>
  <si>
    <t>Enregistrement</t>
  </si>
  <si>
    <t>Enregistrement annexe(s)</t>
  </si>
  <si>
    <t>Transcription (rôles)</t>
  </si>
  <si>
    <t>Frais divers</t>
  </si>
  <si>
    <t>Total frais acquéreur:</t>
  </si>
  <si>
    <t>Réduction art. 53</t>
  </si>
  <si>
    <t>Reportabilité</t>
  </si>
  <si>
    <t>Abattement majoré</t>
  </si>
  <si>
    <t>TVA</t>
  </si>
  <si>
    <t>Total général acquéreur:</t>
  </si>
  <si>
    <t>Frais à charge du vendeur</t>
  </si>
  <si>
    <t>Renseignements urbanistiques</t>
  </si>
  <si>
    <t>Commission agence immobilière</t>
  </si>
  <si>
    <t>Mesurage</t>
  </si>
  <si>
    <t>Attestation(s) du sol</t>
  </si>
  <si>
    <t>Autres</t>
  </si>
  <si>
    <t>Total frais vendeur:</t>
  </si>
  <si>
    <t>Total général vendeur:</t>
  </si>
  <si>
    <t>Livret</t>
  </si>
  <si>
    <t>OUVERTURE DE CRÉDIT</t>
  </si>
  <si>
    <t>Base enregistrement</t>
  </si>
  <si>
    <t>Principal</t>
  </si>
  <si>
    <t>Accessoires</t>
  </si>
  <si>
    <t>Base honoraire</t>
  </si>
  <si>
    <t>Crédit tarif social?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</si>
  <si>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</si>
  <si>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</si>
  <si>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</si>
  <si>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</si>
  <si>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</si>
  <si>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</si>
  <si>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</si>
  <si>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</si>
  <si>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</si>
  <si>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</si>
  <si>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Total: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</si>
  <si>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</si>
  <si>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</si>
  <si>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</si>
  <si>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</si>
  <si>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</si>
  <si>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</si>
  <si>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</si>
  <si>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</si>
  <si>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Quote-part acte de base ou acte de lotissement</t>
  </si>
  <si>
    <t>MANDAT HYPOTHECAIRE</t>
  </si>
  <si>
    <t>Tarief</t>
  </si>
  <si>
    <t>Ereloon G</t>
  </si>
  <si>
    <t>Lening</t>
  </si>
  <si>
    <t>Hypothecaire volmacht</t>
  </si>
  <si>
    <t>Combien de bureaux d'hypothèques?</t>
  </si>
  <si>
    <t>Honoraires</t>
  </si>
  <si>
    <t>Frais</t>
  </si>
  <si>
    <t>VENTE BIEN IMMOBILIER EN FLANDRES AVEC CREDIT HYPOTHECAIRE ET MANDAT HYPOTHECAIRE</t>
  </si>
  <si>
    <t>Inscription à combien de bureaux d'hypothèques?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</si>
</sst>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  <numFmt numFmtId="180" formatCode="0.0000%"/>
    <numFmt numFmtId="181" formatCode="#,##0.00\ &quot;BF&quot;;\-#,##0.00\ &quot;BF&quot;"/>
  </numFmts>
  <fonts count="16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808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6" fontId="8" fillId="0" borderId="1">
      <protection locked="0"/>
    </xf>
    <xf numFmtId="0" fontId="15" fillId="0" borderId="24" applyNumberFormat="0" applyFill="0" applyAlignment="0" applyProtection="0"/>
  </cellStyleXfs>
  <cellXfs count="180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165" fontId="1" fillId="2" borderId="3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4" xfId="13" applyFont="1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5" xfId="13" applyNumberFormat="1" applyFont="1" applyFill="1" applyBorder="1" applyProtection="1">
      <protection hidden="1"/>
    </xf>
    <xf numFmtId="168" fontId="5" fillId="2" borderId="6" xfId="13" applyNumberFormat="1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0" fontId="5" fillId="2" borderId="7" xfId="13" applyFont="1" applyFill="1" applyBorder="1" applyAlignment="1" applyProtection="1">
      <alignment horizontal="center"/>
      <protection hidden="1"/>
    </xf>
    <xf numFmtId="167" fontId="6" fillId="2" borderId="6" xfId="13" applyNumberFormat="1" applyFont="1" applyFill="1" applyBorder="1" applyProtection="1">
      <protection hidden="1"/>
    </xf>
    <xf numFmtId="168" fontId="6" fillId="2" borderId="6" xfId="13" applyNumberFormat="1" applyFont="1" applyFill="1" applyBorder="1" applyProtection="1">
      <protection hidden="1"/>
    </xf>
    <xf numFmtId="169" fontId="6" fillId="2" borderId="6" xfId="13" applyNumberFormat="1" applyFont="1" applyFill="1" applyBorder="1" applyProtection="1">
      <protection hidden="1"/>
    </xf>
    <xf numFmtId="169" fontId="6" fillId="2" borderId="7" xfId="13" applyNumberFormat="1" applyFont="1" applyFill="1" applyBorder="1" applyProtection="1">
      <protection hidden="1"/>
    </xf>
    <xf numFmtId="0" fontId="6" fillId="2" borderId="8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9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9" xfId="13" applyFont="1" applyFill="1" applyBorder="1" applyProtection="1">
      <protection hidden="1"/>
    </xf>
    <xf numFmtId="167" fontId="5" fillId="2" borderId="6" xfId="13" applyNumberFormat="1" applyFont="1" applyFill="1" applyBorder="1" applyProtection="1">
      <protection hidden="1"/>
    </xf>
    <xf numFmtId="0" fontId="2" fillId="3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3" borderId="0" xfId="13" applyFill="1" applyBorder="1" applyAlignment="1" applyProtection="1">
      <alignment horizontal="center"/>
      <protection locked="0" hidden="1"/>
    </xf>
    <xf numFmtId="0" fontId="1" fillId="5" borderId="10" xfId="13" applyFont="1" applyFill="1" applyBorder="1" applyAlignment="1" applyProtection="1">
      <alignment horizontal="left"/>
      <protection hidden="1"/>
    </xf>
    <xf numFmtId="0" fontId="1" fillId="2" borderId="11" xfId="13" applyFill="1" applyBorder="1" applyAlignment="1" applyProtection="1">
      <alignment horizontal="left"/>
      <protection hidden="1"/>
    </xf>
    <xf numFmtId="0" fontId="1" fillId="2" borderId="12" xfId="13" applyFont="1" applyFill="1" applyBorder="1" applyProtection="1">
      <protection hidden="1"/>
    </xf>
    <xf numFmtId="0" fontId="1" fillId="6" borderId="0" xfId="13" applyFont="1" applyFill="1" applyBorder="1" applyAlignment="1" applyProtection="1">
      <alignment horizontal="center"/>
      <protection locked="0" hidden="1"/>
    </xf>
    <xf numFmtId="0" fontId="2" fillId="7" borderId="14" xfId="13" applyFont="1" applyFill="1" applyBorder="1" applyAlignment="1" applyProtection="1">
      <alignment horizontal="left"/>
      <protection hidden="1"/>
    </xf>
    <xf numFmtId="165" fontId="1" fillId="8" borderId="4" xfId="13" applyNumberFormat="1" applyFont="1" applyFill="1" applyBorder="1" applyAlignment="1" applyProtection="1">
      <alignment horizontal="left"/>
      <protection hidden="1"/>
    </xf>
    <xf numFmtId="0" fontId="1" fillId="8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7" borderId="14" xfId="13" applyFont="1" applyFill="1" applyBorder="1" applyAlignment="1" applyProtection="1">
      <alignment horizontal="left"/>
      <protection hidden="1"/>
    </xf>
    <xf numFmtId="0" fontId="2" fillId="5" borderId="14" xfId="13" applyFont="1" applyFill="1" applyBorder="1" applyAlignment="1" applyProtection="1">
      <alignment horizontal="left"/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15" xfId="13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2" fillId="9" borderId="10" xfId="13" applyFont="1" applyFill="1" applyBorder="1" applyAlignment="1" applyProtection="1">
      <alignment horizontal="left"/>
      <protection hidden="1"/>
    </xf>
    <xf numFmtId="0" fontId="11" fillId="2" borderId="16" xfId="13" applyFont="1" applyFill="1" applyBorder="1" applyAlignment="1" applyProtection="1">
      <alignment horizontal="left"/>
      <protection hidden="1"/>
    </xf>
    <xf numFmtId="165" fontId="1" fillId="2" borderId="16" xfId="13" applyNumberFormat="1" applyFill="1" applyBorder="1" applyAlignment="1" applyProtection="1">
      <protection hidden="1"/>
    </xf>
    <xf numFmtId="0" fontId="1" fillId="2" borderId="16" xfId="13" applyFill="1" applyBorder="1"/>
    <xf numFmtId="0" fontId="1" fillId="2" borderId="17" xfId="13" applyNumberFormat="1" applyFill="1" applyBorder="1" applyAlignment="1" applyProtection="1">
      <protection hidden="1"/>
    </xf>
    <xf numFmtId="0" fontId="1" fillId="2" borderId="18" xfId="13" applyNumberFormat="1" applyFill="1" applyBorder="1" applyAlignment="1" applyProtection="1">
      <protection hidden="1"/>
    </xf>
    <xf numFmtId="165" fontId="1" fillId="2" borderId="18" xfId="13" applyNumberFormat="1" applyFill="1" applyBorder="1" applyAlignment="1" applyProtection="1">
      <protection hidden="1"/>
    </xf>
    <xf numFmtId="0" fontId="1" fillId="2" borderId="18" xfId="13" applyFill="1" applyBorder="1"/>
    <xf numFmtId="0" fontId="11" fillId="2" borderId="0" xfId="13" applyFont="1" applyFill="1" applyBorder="1" applyAlignment="1" applyProtection="1">
      <alignment horizontal="left"/>
      <protection hidden="1"/>
    </xf>
    <xf numFmtId="0" fontId="1" fillId="2" borderId="19" xfId="13" applyFill="1" applyBorder="1" applyAlignment="1" applyProtection="1">
      <alignment horizontal="left"/>
      <protection hidden="1"/>
    </xf>
    <xf numFmtId="0" fontId="2" fillId="2" borderId="19" xfId="13" quotePrefix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19" xfId="13" applyFont="1" applyFill="1" applyBorder="1" applyAlignment="1" applyProtection="1">
      <alignment horizontal="left"/>
      <protection hidden="1"/>
    </xf>
    <xf numFmtId="0" fontId="1" fillId="2" borderId="19" xfId="13" applyFill="1" applyBorder="1" applyProtection="1">
      <protection hidden="1"/>
    </xf>
    <xf numFmtId="0" fontId="1" fillId="2" borderId="19" xfId="13" applyFill="1" applyBorder="1"/>
    <xf numFmtId="0" fontId="1" fillId="2" borderId="20" xfId="13" applyFill="1" applyBorder="1"/>
    <xf numFmtId="0" fontId="1" fillId="2" borderId="21" xfId="13" applyFill="1" applyBorder="1"/>
    <xf numFmtId="165" fontId="1" fillId="2" borderId="21" xfId="13" applyNumberFormat="1" applyFont="1" applyFill="1" applyBorder="1" applyAlignment="1" applyProtection="1">
      <protection hidden="1"/>
    </xf>
    <xf numFmtId="0" fontId="1" fillId="0" borderId="0" xfId="13" applyProtection="1">
      <protection hidden="1"/>
    </xf>
    <xf numFmtId="0" fontId="1" fillId="0" borderId="0" xfId="13" applyFont="1" applyProtection="1">
      <protection hidden="1"/>
    </xf>
    <xf numFmtId="166" fontId="1" fillId="0" borderId="0" xfId="13" applyNumberFormat="1" applyProtection="1">
      <protection hidden="1"/>
    </xf>
    <xf numFmtId="169" fontId="6" fillId="10" borderId="0" xfId="13" applyNumberFormat="1" applyFont="1" applyFill="1" applyBorder="1" applyProtection="1">
      <protection hidden="1"/>
    </xf>
    <xf numFmtId="178" fontId="6" fillId="10" borderId="0" xfId="13" applyNumberFormat="1" applyFont="1" applyFill="1" applyBorder="1" applyProtection="1">
      <protection hidden="1"/>
    </xf>
    <xf numFmtId="179" fontId="6" fillId="10" borderId="0" xfId="13" applyNumberFormat="1" applyFont="1" applyFill="1" applyBorder="1" applyProtection="1">
      <protection hidden="1"/>
    </xf>
    <xf numFmtId="0" fontId="1" fillId="2" borderId="0" xfId="13" applyFill="1" applyBorder="1" applyProtection="1">
      <protection hidden="1"/>
    </xf>
    <xf numFmtId="0" fontId="6" fillId="10" borderId="0" xfId="13" applyFont="1" applyFill="1" applyBorder="1" applyProtection="1">
      <protection hidden="1"/>
    </xf>
    <xf numFmtId="167" fontId="5" fillId="10" borderId="0" xfId="13" applyNumberFormat="1" applyFont="1" applyFill="1" applyBorder="1" applyProtection="1">
      <protection hidden="1"/>
    </xf>
    <xf numFmtId="0" fontId="2" fillId="11" borderId="2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3" fontId="1" fillId="12" borderId="0" xfId="13" applyNumberFormat="1" applyFont="1" applyFill="1" applyProtection="1">
      <protection hidden="1"/>
    </xf>
    <xf numFmtId="164" fontId="1" fillId="3" borderId="16" xfId="13" applyNumberFormat="1" applyFill="1" applyBorder="1" applyAlignment="1" applyProtection="1">
      <protection locked="0" hidden="1"/>
    </xf>
    <xf numFmtId="0" fontId="1" fillId="2" borderId="16" xfId="13" applyFill="1" applyBorder="1" applyAlignment="1" applyProtection="1">
      <alignment horizontal="left"/>
      <protection hidden="1"/>
    </xf>
    <xf numFmtId="0" fontId="0" fillId="2" borderId="17" xfId="0" applyFill="1" applyBorder="1" applyProtection="1">
      <protection hidden="1"/>
    </xf>
    <xf numFmtId="164" fontId="1" fillId="3" borderId="0" xfId="13" applyNumberFormat="1" applyFill="1" applyBorder="1" applyAlignment="1" applyProtection="1">
      <protection locked="0" hidden="1"/>
    </xf>
    <xf numFmtId="0" fontId="0" fillId="2" borderId="18" xfId="0" applyFill="1" applyBorder="1" applyProtection="1">
      <protection hidden="1"/>
    </xf>
    <xf numFmtId="164" fontId="1" fillId="12" borderId="0" xfId="13" applyNumberFormat="1" applyFill="1" applyBorder="1" applyAlignment="1" applyProtection="1">
      <protection hidden="1"/>
    </xf>
    <xf numFmtId="0" fontId="2" fillId="2" borderId="19" xfId="13" applyFont="1" applyFill="1" applyBorder="1" applyAlignment="1" applyProtection="1">
      <alignment horizontal="left"/>
      <protection hidden="1"/>
    </xf>
    <xf numFmtId="1" fontId="1" fillId="2" borderId="0" xfId="13" applyNumberFormat="1" applyFill="1" applyBorder="1" applyAlignment="1" applyProtection="1">
      <alignment horizontal="right"/>
      <protection hidden="1"/>
    </xf>
    <xf numFmtId="164" fontId="1" fillId="3" borderId="0" xfId="13" applyNumberFormat="1" applyFill="1" applyBorder="1" applyAlignment="1" applyProtection="1">
      <alignment horizontal="right"/>
      <protection hidden="1"/>
    </xf>
    <xf numFmtId="164" fontId="1" fillId="3" borderId="18" xfId="13" applyNumberFormat="1" applyFill="1" applyBorder="1" applyAlignment="1" applyProtection="1">
      <protection hidden="1"/>
    </xf>
    <xf numFmtId="164" fontId="1" fillId="2" borderId="18" xfId="13" applyNumberFormat="1" applyFill="1" applyBorder="1" applyAlignment="1" applyProtection="1">
      <protection hidden="1"/>
    </xf>
    <xf numFmtId="164" fontId="1" fillId="3" borderId="0" xfId="13" applyNumberFormat="1" applyFill="1" applyBorder="1" applyAlignment="1" applyProtection="1">
      <alignment horizontal="right"/>
      <protection locked="0"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11" borderId="0" xfId="13" applyNumberFormat="1" applyFill="1" applyBorder="1" applyAlignment="1" applyProtection="1">
      <alignment horizontal="right"/>
      <protection hidden="1"/>
    </xf>
    <xf numFmtId="164" fontId="1" fillId="11" borderId="18" xfId="13" applyNumberFormat="1" applyFill="1" applyBorder="1" applyAlignment="1" applyProtection="1">
      <protection hidden="1"/>
    </xf>
    <xf numFmtId="164" fontId="1" fillId="8" borderId="18" xfId="13" applyNumberFormat="1" applyFill="1" applyBorder="1" applyAlignment="1" applyProtection="1">
      <protection hidden="1"/>
    </xf>
    <xf numFmtId="164" fontId="1" fillId="2" borderId="18" xfId="13" applyNumberFormat="1" applyFill="1" applyBorder="1" applyProtection="1">
      <protection hidden="1"/>
    </xf>
    <xf numFmtId="164" fontId="1" fillId="13" borderId="18" xfId="13" applyNumberFormat="1" applyFont="1" applyFill="1" applyBorder="1" applyProtection="1">
      <protection hidden="1"/>
    </xf>
    <xf numFmtId="0" fontId="1" fillId="2" borderId="20" xfId="13" applyFill="1" applyBorder="1" applyProtection="1">
      <protection hidden="1"/>
    </xf>
    <xf numFmtId="0" fontId="1" fillId="2" borderId="21" xfId="13" applyFill="1" applyBorder="1" applyProtection="1">
      <protection hidden="1"/>
    </xf>
    <xf numFmtId="0" fontId="2" fillId="2" borderId="21" xfId="13" applyFont="1" applyFill="1" applyBorder="1" applyProtection="1">
      <protection hidden="1"/>
    </xf>
    <xf numFmtId="164" fontId="1" fillId="7" borderId="22" xfId="13" applyNumberFormat="1" applyFill="1" applyBorder="1" applyProtection="1">
      <protection hidden="1"/>
    </xf>
    <xf numFmtId="0" fontId="5" fillId="2" borderId="6" xfId="13" applyFont="1" applyFill="1" applyBorder="1" applyAlignment="1" applyProtection="1">
      <alignment horizontal="left"/>
      <protection hidden="1"/>
    </xf>
    <xf numFmtId="179" fontId="6" fillId="2" borderId="6" xfId="13" applyNumberFormat="1" applyFont="1" applyFill="1" applyBorder="1" applyProtection="1">
      <protection hidden="1"/>
    </xf>
    <xf numFmtId="168" fontId="6" fillId="2" borderId="0" xfId="13" applyNumberFormat="1" applyFont="1" applyFill="1" applyProtection="1">
      <protection hidden="1"/>
    </xf>
    <xf numFmtId="180" fontId="6" fillId="2" borderId="6" xfId="13" applyNumberFormat="1" applyFont="1" applyFill="1" applyBorder="1" applyProtection="1">
      <protection hidden="1"/>
    </xf>
    <xf numFmtId="179" fontId="5" fillId="2" borderId="6" xfId="13" applyNumberFormat="1" applyFont="1" applyFill="1" applyBorder="1" applyProtection="1">
      <protection hidden="1"/>
    </xf>
    <xf numFmtId="181" fontId="1" fillId="2" borderId="0" xfId="13" applyNumberFormat="1" applyFill="1" applyProtection="1">
      <protection hidden="1"/>
    </xf>
    <xf numFmtId="165" fontId="1" fillId="2" borderId="0" xfId="13" applyNumberFormat="1" applyFill="1" applyBorder="1" applyAlignment="1"/>
    <xf numFmtId="0" fontId="1" fillId="2" borderId="0" xfId="13" applyFill="1" applyBorder="1" applyAlignment="1">
      <alignment horizontal="left"/>
    </xf>
    <xf numFmtId="0" fontId="1" fillId="2" borderId="0" xfId="13" applyFont="1" applyFill="1" applyBorder="1" applyAlignment="1">
      <alignment horizontal="left"/>
    </xf>
    <xf numFmtId="165" fontId="1" fillId="2" borderId="16" xfId="13" applyNumberFormat="1" applyFill="1" applyBorder="1" applyAlignment="1"/>
    <xf numFmtId="0" fontId="3" fillId="12" borderId="0" xfId="9" applyFill="1" applyAlignment="1" applyProtection="1">
      <protection hidden="1"/>
    </xf>
    <xf numFmtId="0" fontId="1" fillId="12" borderId="0" xfId="13" applyFill="1" applyProtection="1">
      <protection hidden="1"/>
    </xf>
    <xf numFmtId="3" fontId="3" fillId="12" borderId="0" xfId="9" applyNumberFormat="1" applyFill="1" applyAlignment="1" applyProtection="1"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0" fontId="2" fillId="2" borderId="13" xfId="13" applyFont="1" applyFill="1" applyBorder="1" applyAlignment="1" applyProtection="1">
      <alignment horizontal="left"/>
      <protection hidden="1"/>
    </xf>
    <xf numFmtId="0" fontId="1" fillId="2" borderId="13" xfId="13" applyFont="1" applyFill="1" applyBorder="1" applyAlignment="1" applyProtection="1">
      <alignment horizontal="left"/>
      <protection hidden="1"/>
    </xf>
    <xf numFmtId="0" fontId="1" fillId="2" borderId="2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center"/>
      <protection hidden="1"/>
    </xf>
    <xf numFmtId="1" fontId="1" fillId="3" borderId="0" xfId="13" applyNumberFormat="1" applyFill="1" applyBorder="1" applyAlignment="1" applyProtection="1">
      <alignment horizontal="center"/>
      <protection locked="0" hidden="1"/>
    </xf>
    <xf numFmtId="0" fontId="2" fillId="3" borderId="0" xfId="13" applyNumberFormat="1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left"/>
      <protection hidden="1"/>
    </xf>
    <xf numFmtId="0" fontId="1" fillId="2" borderId="0" xfId="13" applyFont="1" applyFill="1" applyBorder="1" applyAlignment="1" applyProtection="1">
      <alignment horizontal="center"/>
      <protection hidden="1"/>
    </xf>
    <xf numFmtId="166" fontId="1" fillId="2" borderId="0" xfId="13" applyNumberFormat="1" applyFont="1" applyFill="1" applyBorder="1" applyAlignment="1" applyProtection="1">
      <alignment horizontal="left"/>
      <protection hidden="1"/>
    </xf>
    <xf numFmtId="0" fontId="1" fillId="2" borderId="21" xfId="13" applyFill="1" applyBorder="1" applyProtection="1"/>
    <xf numFmtId="0" fontId="1" fillId="2" borderId="0" xfId="13" applyFill="1" applyBorder="1" applyAlignment="1" applyProtection="1">
      <alignment horizontal="left"/>
    </xf>
    <xf numFmtId="3" fontId="1" fillId="12" borderId="0" xfId="13" applyNumberFormat="1" applyFont="1" applyFill="1" applyProtection="1"/>
    <xf numFmtId="166" fontId="1" fillId="14" borderId="0" xfId="13" applyNumberFormat="1" applyFill="1" applyBorder="1" applyAlignment="1" applyProtection="1">
      <alignment horizontal="left"/>
      <protection hidden="1"/>
    </xf>
    <xf numFmtId="3" fontId="1" fillId="14" borderId="0" xfId="13" applyNumberFormat="1" applyFont="1" applyFill="1" applyProtection="1"/>
    <xf numFmtId="3" fontId="1" fillId="14" borderId="0" xfId="13" applyNumberFormat="1" applyFont="1" applyFill="1" applyProtection="1">
      <protection hidden="1"/>
    </xf>
    <xf numFmtId="178" fontId="1" fillId="3" borderId="0" xfId="13" applyNumberFormat="1" applyFill="1" applyBorder="1" applyAlignment="1" applyProtection="1">
      <alignment horizontal="right"/>
      <protection locked="0" hidden="1"/>
    </xf>
    <xf numFmtId="178" fontId="1" fillId="8" borderId="3" xfId="13" applyNumberFormat="1" applyFill="1" applyBorder="1" applyAlignment="1" applyProtection="1">
      <alignment horizontal="right"/>
      <protection hidden="1"/>
    </xf>
    <xf numFmtId="178" fontId="1" fillId="12" borderId="0" xfId="13" applyNumberFormat="1" applyFill="1" applyBorder="1" applyAlignment="1" applyProtection="1">
      <alignment horizontal="right"/>
      <protection locked="0" hidden="1"/>
    </xf>
    <xf numFmtId="178" fontId="1" fillId="6" borderId="0" xfId="13" applyNumberFormat="1" applyFont="1" applyFill="1" applyBorder="1" applyAlignment="1" applyProtection="1">
      <alignment horizontal="right"/>
      <protection locked="0" hidden="1"/>
    </xf>
    <xf numFmtId="178" fontId="1" fillId="3" borderId="0" xfId="13" applyNumberFormat="1" applyFill="1" applyBorder="1" applyAlignment="1" applyProtection="1">
      <alignment horizontal="right"/>
      <protection hidden="1"/>
    </xf>
    <xf numFmtId="178" fontId="1" fillId="3" borderId="0" xfId="13" applyNumberFormat="1" applyFill="1" applyAlignment="1">
      <alignment horizontal="right"/>
    </xf>
    <xf numFmtId="178" fontId="13" fillId="3" borderId="0" xfId="0" applyNumberFormat="1" applyFont="1" applyFill="1" applyBorder="1" applyAlignment="1" applyProtection="1">
      <alignment horizontal="right"/>
      <protection locked="0" hidden="1"/>
    </xf>
    <xf numFmtId="178" fontId="1" fillId="8" borderId="4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Border="1" applyAlignment="1" applyProtection="1">
      <alignment horizontal="right"/>
      <protection hidden="1"/>
    </xf>
    <xf numFmtId="178" fontId="1" fillId="4" borderId="4" xfId="13" applyNumberFormat="1" applyFill="1" applyBorder="1" applyAlignment="1" applyProtection="1">
      <alignment horizontal="right"/>
      <protection hidden="1"/>
    </xf>
    <xf numFmtId="178" fontId="1" fillId="7" borderId="10" xfId="13" applyNumberFormat="1" applyFill="1" applyBorder="1" applyAlignment="1" applyProtection="1">
      <alignment horizontal="right"/>
      <protection hidden="1"/>
    </xf>
    <xf numFmtId="178" fontId="1" fillId="12" borderId="23" xfId="13" applyNumberFormat="1" applyFill="1" applyBorder="1" applyAlignment="1" applyProtection="1">
      <alignment horizontal="right"/>
      <protection hidden="1"/>
    </xf>
    <xf numFmtId="178" fontId="1" fillId="5" borderId="10" xfId="13" applyNumberFormat="1" applyFill="1" applyBorder="1" applyAlignment="1" applyProtection="1">
      <alignment horizontal="right"/>
      <protection hidden="1"/>
    </xf>
    <xf numFmtId="178" fontId="1" fillId="3" borderId="16" xfId="13" applyNumberFormat="1" applyFill="1" applyBorder="1" applyAlignment="1" applyProtection="1">
      <alignment horizontal="right"/>
      <protection locked="0" hidden="1"/>
    </xf>
    <xf numFmtId="178" fontId="1" fillId="6" borderId="0" xfId="13" applyNumberFormat="1" applyFill="1" applyBorder="1" applyAlignment="1" applyProtection="1">
      <alignment horizontal="right"/>
      <protection hidden="1"/>
    </xf>
    <xf numFmtId="178" fontId="1" fillId="15" borderId="0" xfId="13" applyNumberFormat="1" applyFill="1" applyBorder="1" applyAlignment="1" applyProtection="1">
      <alignment horizontal="right"/>
      <protection locked="0" hidden="1"/>
    </xf>
    <xf numFmtId="178" fontId="1" fillId="12" borderId="0" xfId="13" applyNumberFormat="1" applyFill="1" applyBorder="1" applyAlignment="1" applyProtection="1">
      <alignment horizontal="right"/>
      <protection hidden="1"/>
    </xf>
    <xf numFmtId="178" fontId="1" fillId="3" borderId="0" xfId="13" applyNumberFormat="1" applyFill="1" applyBorder="1" applyAlignment="1" applyProtection="1">
      <alignment horizontal="right"/>
      <protection locked="0"/>
    </xf>
    <xf numFmtId="178" fontId="1" fillId="2" borderId="0" xfId="13" applyNumberFormat="1" applyFill="1" applyAlignment="1">
      <alignment horizontal="right"/>
    </xf>
    <xf numFmtId="178" fontId="1" fillId="4" borderId="0" xfId="13" applyNumberFormat="1" applyFill="1" applyBorder="1" applyAlignment="1" applyProtection="1">
      <alignment horizontal="right"/>
      <protection hidden="1"/>
    </xf>
    <xf numFmtId="178" fontId="1" fillId="3" borderId="0" xfId="13" applyNumberFormat="1" applyFont="1" applyFill="1" applyBorder="1" applyAlignment="1" applyProtection="1">
      <alignment horizontal="right"/>
      <protection locked="0" hidden="1"/>
    </xf>
    <xf numFmtId="178" fontId="1" fillId="11" borderId="0" xfId="13" applyNumberFormat="1" applyFont="1" applyFill="1" applyBorder="1" applyAlignment="1" applyProtection="1">
      <alignment horizontal="right"/>
      <protection hidden="1"/>
    </xf>
    <xf numFmtId="178" fontId="1" fillId="3" borderId="18" xfId="13" applyNumberFormat="1" applyFill="1" applyBorder="1" applyAlignment="1" applyProtection="1">
      <alignment horizontal="right"/>
      <protection hidden="1"/>
    </xf>
    <xf numFmtId="178" fontId="1" fillId="4" borderId="18" xfId="13" applyNumberFormat="1" applyFill="1" applyBorder="1" applyAlignment="1" applyProtection="1">
      <alignment horizontal="right"/>
      <protection hidden="1"/>
    </xf>
    <xf numFmtId="178" fontId="1" fillId="2" borderId="18" xfId="13" applyNumberFormat="1" applyFill="1" applyBorder="1" applyAlignment="1" applyProtection="1">
      <alignment horizontal="right"/>
      <protection hidden="1"/>
    </xf>
    <xf numFmtId="178" fontId="1" fillId="11" borderId="18" xfId="13" applyNumberFormat="1" applyFill="1" applyBorder="1" applyAlignment="1" applyProtection="1">
      <alignment horizontal="right"/>
      <protection hidden="1"/>
    </xf>
    <xf numFmtId="178" fontId="1" fillId="8" borderId="18" xfId="13" applyNumberFormat="1" applyFill="1" applyBorder="1" applyAlignment="1" applyProtection="1">
      <alignment horizontal="right"/>
      <protection hidden="1"/>
    </xf>
    <xf numFmtId="178" fontId="1" fillId="6" borderId="18" xfId="13" applyNumberFormat="1" applyFill="1" applyBorder="1" applyAlignment="1">
      <alignment horizontal="right"/>
    </xf>
    <xf numFmtId="178" fontId="1" fillId="2" borderId="18" xfId="13" applyNumberFormat="1" applyFill="1" applyBorder="1" applyAlignment="1">
      <alignment horizontal="right"/>
    </xf>
    <xf numFmtId="178" fontId="2" fillId="7" borderId="22" xfId="13" applyNumberFormat="1" applyFont="1" applyFill="1" applyBorder="1" applyAlignment="1">
      <alignment horizontal="right"/>
    </xf>
    <xf numFmtId="0" fontId="1" fillId="16" borderId="0" xfId="13" applyFill="1" applyBorder="1" applyAlignment="1" applyProtection="1">
      <alignment horizontal="left"/>
      <protection hidden="1"/>
    </xf>
    <xf numFmtId="49" fontId="1" fillId="16" borderId="0" xfId="13" applyNumberFormat="1" applyFont="1" applyFill="1" applyBorder="1" applyAlignment="1" applyProtection="1">
      <alignment horizontal="left"/>
      <protection hidden="1"/>
    </xf>
    <xf numFmtId="0" fontId="1" fillId="2" borderId="13" xfId="13" applyFill="1" applyBorder="1"/>
    <xf numFmtId="0" fontId="1" fillId="16" borderId="0" xfId="13" applyFill="1"/>
    <xf numFmtId="3" fontId="1" fillId="16" borderId="0" xfId="13" applyNumberFormat="1" applyFont="1" applyFill="1" applyProtection="1"/>
    <xf numFmtId="0" fontId="1" fillId="16" borderId="0" xfId="13" applyFill="1" applyProtection="1">
      <protection hidden="1"/>
    </xf>
    <xf numFmtId="168" fontId="5" fillId="16" borderId="6" xfId="13" applyNumberFormat="1" applyFont="1" applyFill="1" applyBorder="1" applyAlignment="1" applyProtection="1">
      <alignment horizontal="center"/>
      <protection hidden="1"/>
    </xf>
    <xf numFmtId="167" fontId="6" fillId="16" borderId="6" xfId="13" applyNumberFormat="1" applyFont="1" applyFill="1" applyBorder="1" applyProtection="1">
      <protection hidden="1"/>
    </xf>
    <xf numFmtId="0" fontId="6" fillId="16" borderId="0" xfId="13" applyFont="1" applyFill="1" applyBorder="1" applyProtection="1">
      <protection hidden="1"/>
    </xf>
    <xf numFmtId="166" fontId="1" fillId="16" borderId="0" xfId="13" applyNumberFormat="1" applyFill="1" applyProtection="1">
      <protection hidden="1"/>
    </xf>
    <xf numFmtId="3" fontId="1" fillId="16" borderId="0" xfId="13" applyNumberFormat="1" applyFont="1" applyFill="1"/>
    <xf numFmtId="179" fontId="6" fillId="16" borderId="6" xfId="13" applyNumberFormat="1" applyFont="1" applyFill="1" applyBorder="1" applyProtection="1">
      <protection hidden="1"/>
    </xf>
    <xf numFmtId="0" fontId="6" fillId="16" borderId="0" xfId="13" applyFont="1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FCRMH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FCRMHAV.xlsx" TargetMode="External"/><Relationship Id="rId1" Type="http://schemas.openxmlformats.org/officeDocument/2006/relationships/hyperlink" Target="VBIFCRMH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CRMH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43"/>
  <sheetViews>
    <sheetView tabSelected="1" zoomScaleNormal="100" workbookViewId="0">
      <selection activeCell="C3" sqref="C3"/>
    </sheetView>
  </sheetViews>
  <sheetFormatPr defaultRowHeight="12.75" x14ac:dyDescent="0.2"/>
  <cols>
    <col min="1" max="1" width="31.7109375" style="2" customWidth="1"/>
    <col min="2" max="2" width="5.5703125" style="2" customWidth="1"/>
    <col min="3" max="3" width="18.28515625" style="2" customWidth="1"/>
    <col min="4" max="4" width="1.85546875" style="23" customWidth="1"/>
    <col min="5" max="5" width="5.5703125" style="23" customWidth="1"/>
    <col min="6" max="6" width="17" style="23" customWidth="1"/>
    <col min="7" max="7" width="13.42578125" style="2" customWidth="1"/>
    <col min="8" max="8" width="12.7109375" style="2" customWidth="1"/>
    <col min="9" max="9" width="10.28515625" style="2" customWidth="1"/>
    <col min="10" max="10" width="12.28515625" style="2" customWidth="1"/>
    <col min="11" max="11" width="15.85546875" style="2" bestFit="1" customWidth="1"/>
    <col min="12" max="20" width="9.140625" style="2"/>
    <col min="21" max="21" width="12.140625" style="2" bestFit="1" customWidth="1"/>
    <col min="22" max="16384" width="9.140625" style="2"/>
  </cols>
  <sheetData>
    <row r="1" spans="1:11" ht="13.5" thickTop="1" x14ac:dyDescent="0.2">
      <c r="A1" s="83" t="s">
        <v>81</v>
      </c>
      <c r="B1" s="83"/>
      <c r="C1" s="83"/>
      <c r="D1" s="83"/>
      <c r="E1" s="83"/>
      <c r="F1" s="83"/>
      <c r="G1" s="83"/>
      <c r="H1" s="121"/>
      <c r="I1" s="124"/>
      <c r="J1" s="1"/>
      <c r="K1" s="1"/>
    </row>
    <row r="2" spans="1:11" x14ac:dyDescent="0.2">
      <c r="A2" s="3"/>
      <c r="B2" s="3"/>
      <c r="C2" s="3"/>
      <c r="D2" s="3"/>
      <c r="E2" s="3"/>
      <c r="F2" s="3"/>
      <c r="G2" s="3"/>
      <c r="H2" s="3"/>
      <c r="I2" s="5"/>
      <c r="J2" s="4"/>
      <c r="K2" s="4"/>
    </row>
    <row r="3" spans="1:11" x14ac:dyDescent="0.2">
      <c r="A3" s="3" t="s">
        <v>0</v>
      </c>
      <c r="B3" s="3"/>
      <c r="C3" s="39"/>
      <c r="D3" s="127"/>
      <c r="E3" s="127"/>
      <c r="F3" s="127"/>
      <c r="G3" s="3"/>
      <c r="H3" s="3"/>
      <c r="I3" s="4"/>
      <c r="J3" s="4"/>
      <c r="K3" s="5"/>
    </row>
    <row r="4" spans="1:11" x14ac:dyDescent="0.2">
      <c r="A4" s="3" t="s">
        <v>16</v>
      </c>
      <c r="B4" s="3"/>
      <c r="C4" s="40"/>
      <c r="D4" s="128"/>
      <c r="E4" s="128"/>
      <c r="F4" s="128"/>
      <c r="G4" s="6"/>
      <c r="I4" s="7"/>
      <c r="J4" s="4"/>
    </row>
    <row r="5" spans="1:11" x14ac:dyDescent="0.2">
      <c r="A5" s="11" t="s">
        <v>17</v>
      </c>
      <c r="B5" s="11"/>
      <c r="C5" s="137">
        <v>0</v>
      </c>
      <c r="D5" s="8"/>
      <c r="E5" s="8"/>
      <c r="F5" s="8"/>
      <c r="G5" s="6"/>
      <c r="H5" s="4"/>
      <c r="I5" s="8"/>
      <c r="J5" s="4"/>
    </row>
    <row r="6" spans="1:11" x14ac:dyDescent="0.2">
      <c r="A6" s="11" t="s">
        <v>18</v>
      </c>
      <c r="B6" s="11"/>
      <c r="C6" s="137">
        <v>0</v>
      </c>
      <c r="D6" s="8"/>
      <c r="E6" s="8"/>
      <c r="F6" s="8"/>
      <c r="G6" s="6"/>
      <c r="H6" s="4"/>
      <c r="I6" s="8"/>
      <c r="J6" s="4"/>
    </row>
    <row r="7" spans="1:11" x14ac:dyDescent="0.2">
      <c r="A7" s="9" t="s">
        <v>19</v>
      </c>
      <c r="B7" s="9"/>
      <c r="C7" s="138">
        <f>C5+C6</f>
        <v>0</v>
      </c>
      <c r="D7" s="8"/>
      <c r="E7" s="8"/>
      <c r="F7" s="8"/>
      <c r="G7" s="6"/>
      <c r="H7" s="4"/>
      <c r="I7" s="8"/>
      <c r="J7" s="4"/>
    </row>
    <row r="8" spans="1:11" ht="15" x14ac:dyDescent="0.25">
      <c r="A8" s="54" t="s">
        <v>20</v>
      </c>
      <c r="B8" s="54"/>
      <c r="C8" s="139">
        <v>0</v>
      </c>
      <c r="D8" s="8"/>
      <c r="E8" s="8"/>
      <c r="F8" s="8"/>
      <c r="G8" s="6"/>
      <c r="H8" s="4"/>
      <c r="I8" s="8"/>
      <c r="J8" s="4"/>
    </row>
    <row r="9" spans="1:11" x14ac:dyDescent="0.2">
      <c r="A9" s="10" t="s">
        <v>22</v>
      </c>
      <c r="B9" s="10"/>
      <c r="C9" s="45" t="s">
        <v>15</v>
      </c>
      <c r="D9" s="129"/>
      <c r="E9" s="129"/>
      <c r="F9" s="129"/>
      <c r="G9" s="6"/>
      <c r="I9" s="7"/>
      <c r="J9" s="4"/>
    </row>
    <row r="10" spans="1:11" x14ac:dyDescent="0.2">
      <c r="A10" s="10" t="s">
        <v>21</v>
      </c>
      <c r="B10" s="10"/>
      <c r="C10" s="140">
        <v>0</v>
      </c>
      <c r="D10" s="130"/>
      <c r="E10" s="130"/>
      <c r="F10" s="130"/>
      <c r="G10" s="6"/>
      <c r="I10" s="7"/>
      <c r="J10" s="4"/>
    </row>
    <row r="11" spans="1:11" x14ac:dyDescent="0.2">
      <c r="A11" s="10" t="s">
        <v>23</v>
      </c>
      <c r="B11" s="10"/>
      <c r="C11" s="45" t="s">
        <v>15</v>
      </c>
      <c r="D11" s="129"/>
      <c r="E11" s="129"/>
      <c r="F11" s="129"/>
      <c r="G11" s="6"/>
      <c r="H11" s="6"/>
      <c r="I11" s="11"/>
      <c r="J11" s="4"/>
      <c r="K11" s="8"/>
    </row>
    <row r="12" spans="1:11" x14ac:dyDescent="0.2">
      <c r="A12" s="10" t="s">
        <v>24</v>
      </c>
      <c r="B12" s="10"/>
      <c r="C12" s="45" t="s">
        <v>15</v>
      </c>
      <c r="D12" s="129"/>
      <c r="E12" s="129"/>
      <c r="F12" s="129"/>
      <c r="G12" s="10"/>
      <c r="I12" s="7"/>
      <c r="J12" s="4"/>
      <c r="K12" s="4"/>
    </row>
    <row r="13" spans="1:11" x14ac:dyDescent="0.2">
      <c r="A13" s="10" t="s">
        <v>25</v>
      </c>
      <c r="B13" s="10"/>
      <c r="C13" s="45" t="s">
        <v>15</v>
      </c>
      <c r="D13" s="129"/>
      <c r="E13" s="129"/>
      <c r="F13" s="129"/>
      <c r="G13" s="10"/>
      <c r="H13" s="3"/>
      <c r="I13" s="4"/>
      <c r="J13" s="4"/>
      <c r="K13" s="4"/>
    </row>
    <row r="14" spans="1:11" ht="13.5" thickBot="1" x14ac:dyDescent="0.25">
      <c r="A14" s="12" t="s">
        <v>2</v>
      </c>
      <c r="B14" s="12"/>
      <c r="C14" s="3"/>
      <c r="D14" s="3"/>
      <c r="E14" s="3"/>
      <c r="F14" s="3"/>
      <c r="G14" s="3"/>
      <c r="H14" s="3"/>
      <c r="I14" s="4"/>
      <c r="J14" s="4"/>
      <c r="K14" s="4"/>
    </row>
    <row r="15" spans="1:11" ht="14.25" thickTop="1" thickBot="1" x14ac:dyDescent="0.25">
      <c r="A15" s="46" t="s">
        <v>26</v>
      </c>
      <c r="B15" s="122"/>
      <c r="C15" s="3"/>
      <c r="D15" s="3"/>
      <c r="E15" s="3"/>
      <c r="F15" s="3"/>
      <c r="G15" s="3"/>
      <c r="H15" s="3"/>
      <c r="I15" s="4"/>
      <c r="J15" s="4"/>
      <c r="K15" s="4"/>
    </row>
    <row r="16" spans="1:11" ht="14.25" thickTop="1" thickBot="1" x14ac:dyDescent="0.25">
      <c r="A16" s="3"/>
      <c r="B16" s="3"/>
      <c r="C16" s="3"/>
      <c r="D16" s="3"/>
      <c r="E16" s="3"/>
      <c r="F16" s="3"/>
      <c r="G16" s="3"/>
      <c r="H16" s="3"/>
      <c r="I16" s="4"/>
      <c r="J16" s="4"/>
      <c r="K16" s="4"/>
    </row>
    <row r="17" spans="1:11" ht="14.25" thickTop="1" thickBot="1" x14ac:dyDescent="0.25">
      <c r="A17" s="47" t="s">
        <v>27</v>
      </c>
      <c r="B17" s="67"/>
      <c r="C17" s="3"/>
      <c r="D17" s="3"/>
      <c r="E17" s="3"/>
      <c r="F17" s="2"/>
      <c r="G17" s="144">
        <f>IF(AND(C9="oui",C13="oui"),J134-250,J134)</f>
        <v>0</v>
      </c>
      <c r="J17" s="7"/>
    </row>
    <row r="18" spans="1:11" ht="13.5" thickTop="1" x14ac:dyDescent="0.2">
      <c r="A18" s="10" t="s">
        <v>28</v>
      </c>
      <c r="B18" s="10"/>
      <c r="C18" s="6"/>
      <c r="D18" s="6"/>
      <c r="E18" s="6"/>
      <c r="F18" s="141">
        <f>C7*10/100</f>
        <v>0</v>
      </c>
      <c r="G18" s="145"/>
      <c r="J18" s="11"/>
      <c r="K18" s="8"/>
    </row>
    <row r="19" spans="1:11" x14ac:dyDescent="0.2">
      <c r="A19" s="10"/>
      <c r="B19" s="10"/>
      <c r="C19" s="10" t="s">
        <v>33</v>
      </c>
      <c r="D19" s="10"/>
      <c r="E19" s="10"/>
      <c r="F19" s="141">
        <f>IF(C9="oui",-F18/2,0)</f>
        <v>0</v>
      </c>
      <c r="G19" s="145"/>
      <c r="J19" s="11"/>
      <c r="K19" s="8"/>
    </row>
    <row r="20" spans="1:11" x14ac:dyDescent="0.2">
      <c r="A20" s="10"/>
      <c r="B20" s="10"/>
      <c r="C20" s="10" t="s">
        <v>34</v>
      </c>
      <c r="D20" s="10"/>
      <c r="E20" s="10"/>
      <c r="F20" s="141">
        <f>IF(C10&gt;(F18+F19),-(F18+F19),-C10)</f>
        <v>0</v>
      </c>
      <c r="G20" s="145"/>
      <c r="J20" s="11"/>
      <c r="K20" s="8"/>
    </row>
    <row r="21" spans="1:11" x14ac:dyDescent="0.2">
      <c r="A21" s="10"/>
      <c r="B21" s="10"/>
      <c r="C21" s="10" t="s">
        <v>4</v>
      </c>
      <c r="D21" s="10"/>
      <c r="E21" s="10"/>
      <c r="F21" s="142">
        <f>E113</f>
        <v>0</v>
      </c>
      <c r="G21" s="145"/>
      <c r="J21" s="11"/>
      <c r="K21" s="8"/>
    </row>
    <row r="22" spans="1:11" x14ac:dyDescent="0.2">
      <c r="A22" s="10"/>
      <c r="B22" s="10"/>
      <c r="C22" s="10" t="s">
        <v>35</v>
      </c>
      <c r="D22" s="10"/>
      <c r="E22" s="10"/>
      <c r="F22" s="141">
        <f>H112</f>
        <v>0</v>
      </c>
      <c r="G22" s="145"/>
      <c r="J22" s="11"/>
      <c r="K22" s="8"/>
    </row>
    <row r="23" spans="1:11" x14ac:dyDescent="0.2">
      <c r="A23" s="10" t="s">
        <v>29</v>
      </c>
      <c r="B23" s="10"/>
      <c r="C23" s="6"/>
      <c r="D23" s="6"/>
      <c r="E23" s="6"/>
      <c r="F23" s="137">
        <v>0</v>
      </c>
      <c r="G23" s="145"/>
      <c r="J23" s="4"/>
      <c r="K23" s="4"/>
    </row>
    <row r="24" spans="1:11" x14ac:dyDescent="0.2">
      <c r="A24" s="10" t="s">
        <v>30</v>
      </c>
      <c r="B24" s="10"/>
      <c r="C24" s="41">
        <v>0</v>
      </c>
      <c r="D24" s="125"/>
      <c r="E24" s="125"/>
      <c r="F24" s="141">
        <f>C24*30</f>
        <v>0</v>
      </c>
      <c r="G24" s="145"/>
      <c r="J24" s="4"/>
      <c r="K24" s="4"/>
    </row>
    <row r="25" spans="1:11" x14ac:dyDescent="0.2">
      <c r="A25" s="10" t="s">
        <v>31</v>
      </c>
      <c r="B25" s="10"/>
      <c r="C25" s="6"/>
      <c r="D25" s="6"/>
      <c r="E25" s="6"/>
      <c r="F25" s="137">
        <v>770</v>
      </c>
      <c r="G25" s="145"/>
      <c r="J25" s="4"/>
      <c r="K25" s="4"/>
    </row>
    <row r="26" spans="1:11" ht="15.75" thickBot="1" x14ac:dyDescent="0.3">
      <c r="A26" s="84" t="s">
        <v>72</v>
      </c>
      <c r="B26" s="84"/>
      <c r="C26" s="54"/>
      <c r="D26" s="54"/>
      <c r="E26" s="54"/>
      <c r="F26" s="143">
        <v>0</v>
      </c>
      <c r="G26" s="145"/>
      <c r="J26" s="4"/>
      <c r="K26" s="4"/>
    </row>
    <row r="27" spans="1:11" ht="14.25" thickTop="1" thickBot="1" x14ac:dyDescent="0.25">
      <c r="A27" s="48" t="s">
        <v>32</v>
      </c>
      <c r="B27" s="10"/>
      <c r="C27" s="6"/>
      <c r="D27" s="6"/>
      <c r="E27" s="6"/>
      <c r="F27" s="2"/>
      <c r="G27" s="144">
        <f>SUM(F18:F26)</f>
        <v>770</v>
      </c>
      <c r="J27" s="4"/>
      <c r="K27" s="4"/>
    </row>
    <row r="28" spans="1:11" ht="14.25" thickTop="1" thickBot="1" x14ac:dyDescent="0.25">
      <c r="B28" s="15"/>
      <c r="C28" s="6"/>
      <c r="D28" s="6"/>
      <c r="E28" s="6"/>
      <c r="F28" s="49" t="s">
        <v>36</v>
      </c>
      <c r="G28" s="146">
        <f>(G17+F25)*21%</f>
        <v>161.69999999999999</v>
      </c>
      <c r="J28" s="4"/>
      <c r="K28" s="4"/>
    </row>
    <row r="29" spans="1:11" ht="14.25" thickTop="1" thickBot="1" x14ac:dyDescent="0.25">
      <c r="A29" s="15"/>
      <c r="B29" s="15"/>
      <c r="C29" s="6"/>
      <c r="D29" s="6"/>
      <c r="E29" s="6"/>
      <c r="F29" s="16"/>
      <c r="G29" s="145"/>
      <c r="J29" s="4"/>
      <c r="K29" s="4"/>
    </row>
    <row r="30" spans="1:11" ht="14.25" thickTop="1" thickBot="1" x14ac:dyDescent="0.25">
      <c r="A30" s="50" t="s">
        <v>37</v>
      </c>
      <c r="B30" s="123"/>
      <c r="C30" s="6"/>
      <c r="D30" s="6"/>
      <c r="E30" s="6"/>
      <c r="F30" s="17"/>
      <c r="G30" s="147">
        <f>SUM(G17:G28)</f>
        <v>931.7</v>
      </c>
      <c r="J30" s="4"/>
      <c r="K30" s="4"/>
    </row>
    <row r="31" spans="1:11" ht="14.25" thickTop="1" thickBot="1" x14ac:dyDescent="0.25">
      <c r="A31" s="10"/>
      <c r="B31" s="10"/>
      <c r="C31" s="6"/>
      <c r="D31" s="6"/>
      <c r="E31" s="6"/>
      <c r="F31" s="17"/>
      <c r="G31" s="18"/>
      <c r="J31" s="4"/>
      <c r="K31" s="4"/>
    </row>
    <row r="32" spans="1:11" ht="14.25" thickTop="1" thickBot="1" x14ac:dyDescent="0.25">
      <c r="A32" s="51" t="s">
        <v>38</v>
      </c>
      <c r="B32" s="122"/>
      <c r="C32" s="167"/>
      <c r="D32" s="6"/>
      <c r="E32" s="6"/>
      <c r="F32" s="13"/>
      <c r="G32" s="4"/>
      <c r="J32" s="4"/>
      <c r="K32" s="4"/>
    </row>
    <row r="33" spans="1:11" ht="13.5" thickTop="1" x14ac:dyDescent="0.2">
      <c r="A33" s="10"/>
      <c r="B33" s="10"/>
      <c r="C33" s="6"/>
      <c r="D33" s="6"/>
      <c r="E33" s="6"/>
      <c r="F33" s="13"/>
      <c r="G33" s="4"/>
      <c r="J33" s="4"/>
      <c r="K33" s="4"/>
    </row>
    <row r="34" spans="1:11" x14ac:dyDescent="0.2">
      <c r="A34" s="10" t="s">
        <v>39</v>
      </c>
      <c r="B34" s="10"/>
      <c r="C34" s="6"/>
      <c r="D34" s="6"/>
      <c r="E34" s="6"/>
      <c r="F34" s="137">
        <v>0</v>
      </c>
      <c r="G34" s="4"/>
      <c r="J34" s="4"/>
      <c r="K34" s="4"/>
    </row>
    <row r="35" spans="1:11" x14ac:dyDescent="0.2">
      <c r="A35" s="10" t="s">
        <v>40</v>
      </c>
      <c r="B35" s="10"/>
      <c r="C35" s="6"/>
      <c r="D35" s="6"/>
      <c r="E35" s="6"/>
      <c r="F35" s="137">
        <v>0</v>
      </c>
      <c r="G35" s="4"/>
      <c r="J35" s="4"/>
      <c r="K35" s="4"/>
    </row>
    <row r="36" spans="1:11" x14ac:dyDescent="0.2">
      <c r="A36" s="10" t="s">
        <v>41</v>
      </c>
      <c r="B36" s="10"/>
      <c r="C36" s="6"/>
      <c r="D36" s="6"/>
      <c r="E36" s="6"/>
      <c r="F36" s="137">
        <v>0</v>
      </c>
      <c r="G36" s="4"/>
      <c r="J36" s="4"/>
      <c r="K36" s="4"/>
    </row>
    <row r="37" spans="1:11" x14ac:dyDescent="0.2">
      <c r="A37" s="10" t="s">
        <v>42</v>
      </c>
      <c r="B37" s="168"/>
      <c r="C37" s="41">
        <v>0</v>
      </c>
      <c r="D37" s="125"/>
      <c r="E37" s="168"/>
      <c r="F37" s="141">
        <f>C37*50</f>
        <v>0</v>
      </c>
      <c r="G37" s="4"/>
      <c r="J37" s="4"/>
      <c r="K37" s="4"/>
    </row>
    <row r="38" spans="1:11" ht="13.5" thickBot="1" x14ac:dyDescent="0.25">
      <c r="A38" s="10" t="s">
        <v>43</v>
      </c>
      <c r="B38" s="10"/>
      <c r="C38" s="6"/>
      <c r="D38" s="6"/>
      <c r="E38" s="6"/>
      <c r="F38" s="137">
        <v>0</v>
      </c>
      <c r="G38" s="4"/>
      <c r="J38" s="4"/>
      <c r="K38" s="4"/>
    </row>
    <row r="39" spans="1:11" ht="14.25" thickTop="1" thickBot="1" x14ac:dyDescent="0.25">
      <c r="A39" s="14" t="s">
        <v>44</v>
      </c>
      <c r="B39" s="10"/>
      <c r="C39" s="6"/>
      <c r="D39" s="6"/>
      <c r="E39" s="6"/>
      <c r="F39" s="2"/>
      <c r="G39" s="148">
        <f>SUM(F34:F38)</f>
        <v>0</v>
      </c>
      <c r="J39" s="4"/>
      <c r="K39" s="8"/>
    </row>
    <row r="40" spans="1:11" ht="14.25" thickTop="1" thickBot="1" x14ac:dyDescent="0.25">
      <c r="A40" s="52"/>
      <c r="B40" s="6"/>
      <c r="C40" s="6"/>
      <c r="D40" s="6"/>
      <c r="E40" s="6"/>
      <c r="F40" s="49" t="s">
        <v>36</v>
      </c>
      <c r="G40" s="146">
        <f>(F34+F37+F38)*21%</f>
        <v>0</v>
      </c>
      <c r="J40" s="4"/>
      <c r="K40" s="8"/>
    </row>
    <row r="41" spans="1:11" ht="14.25" thickTop="1" thickBot="1" x14ac:dyDescent="0.25">
      <c r="A41" s="53"/>
      <c r="B41" s="6"/>
      <c r="C41" s="6"/>
      <c r="D41" s="6"/>
      <c r="E41" s="6"/>
      <c r="F41" s="44"/>
      <c r="G41" s="145"/>
      <c r="J41" s="4"/>
      <c r="K41" s="8"/>
    </row>
    <row r="42" spans="1:11" ht="14.25" thickTop="1" thickBot="1" x14ac:dyDescent="0.25">
      <c r="A42" s="42" t="s">
        <v>45</v>
      </c>
      <c r="B42" s="123"/>
      <c r="C42" s="6"/>
      <c r="D42" s="6"/>
      <c r="E42" s="6"/>
      <c r="F42" s="43"/>
      <c r="G42" s="149">
        <f>SUM(G39:G40)</f>
        <v>0</v>
      </c>
      <c r="H42" s="169"/>
      <c r="I42" s="15"/>
      <c r="J42" s="4"/>
      <c r="K42" s="8"/>
    </row>
    <row r="43" spans="1:11" ht="14.25" thickTop="1" thickBot="1" x14ac:dyDescent="0.25">
      <c r="A43" s="10"/>
      <c r="B43" s="10"/>
      <c r="C43" s="6"/>
      <c r="D43" s="6"/>
      <c r="E43" s="6"/>
      <c r="F43" s="6"/>
      <c r="G43" s="6"/>
      <c r="H43" s="6"/>
      <c r="I43" s="8"/>
      <c r="J43" s="4"/>
      <c r="K43" s="8"/>
    </row>
    <row r="44" spans="1:11" ht="14.25" thickTop="1" thickBot="1" x14ac:dyDescent="0.25">
      <c r="A44" s="55" t="s">
        <v>47</v>
      </c>
      <c r="B44" s="3"/>
      <c r="C44" s="7"/>
      <c r="D44" s="7"/>
      <c r="E44" s="7"/>
      <c r="F44" s="7"/>
      <c r="G44" s="7"/>
      <c r="H44" s="7"/>
      <c r="I44" s="7"/>
      <c r="J44" s="7"/>
      <c r="K44" s="7"/>
    </row>
    <row r="45" spans="1:11" ht="14.25" thickTop="1" thickBo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ht="13.5" thickTop="1" x14ac:dyDescent="0.2">
      <c r="A46" s="56" t="s">
        <v>48</v>
      </c>
      <c r="B46" s="56"/>
      <c r="C46" s="57" t="s">
        <v>49</v>
      </c>
      <c r="D46" s="57"/>
      <c r="E46" s="57"/>
      <c r="F46" s="150">
        <v>0</v>
      </c>
      <c r="G46" s="58"/>
      <c r="H46" s="57"/>
      <c r="I46" s="57"/>
      <c r="J46" s="59"/>
    </row>
    <row r="47" spans="1:11" x14ac:dyDescent="0.2">
      <c r="A47" s="6"/>
      <c r="B47" s="6"/>
      <c r="C47" s="4" t="s">
        <v>50</v>
      </c>
      <c r="D47" s="4"/>
      <c r="E47" s="4"/>
      <c r="F47" s="137">
        <v>0</v>
      </c>
      <c r="H47" s="4"/>
      <c r="I47" s="4"/>
      <c r="J47" s="60"/>
    </row>
    <row r="48" spans="1:11" x14ac:dyDescent="0.2">
      <c r="A48" s="6"/>
      <c r="B48" s="6"/>
      <c r="C48" s="4" t="s">
        <v>19</v>
      </c>
      <c r="D48" s="4"/>
      <c r="E48" s="4"/>
      <c r="F48" s="151">
        <f>SUM(F46:F47)</f>
        <v>0</v>
      </c>
      <c r="H48" s="4"/>
      <c r="I48" s="4"/>
      <c r="J48" s="61"/>
    </row>
    <row r="49" spans="1:27" x14ac:dyDescent="0.2">
      <c r="A49" s="6"/>
      <c r="B49" s="6"/>
      <c r="C49" s="4"/>
      <c r="D49" s="4"/>
      <c r="E49" s="4"/>
      <c r="F49" s="145"/>
      <c r="J49" s="62"/>
    </row>
    <row r="50" spans="1:27" x14ac:dyDescent="0.2">
      <c r="A50" s="63" t="s">
        <v>51</v>
      </c>
      <c r="B50" s="63"/>
      <c r="C50" s="4"/>
      <c r="D50" s="4"/>
      <c r="E50" s="4"/>
      <c r="F50" s="152">
        <v>0</v>
      </c>
      <c r="J50" s="62"/>
    </row>
    <row r="51" spans="1:27" x14ac:dyDescent="0.2">
      <c r="A51" s="64"/>
      <c r="B51" s="6"/>
      <c r="C51" s="6"/>
      <c r="D51" s="6"/>
      <c r="E51" s="6"/>
      <c r="F51" s="6"/>
      <c r="J51" s="62"/>
    </row>
    <row r="52" spans="1:27" x14ac:dyDescent="0.2">
      <c r="A52" s="10" t="s">
        <v>52</v>
      </c>
      <c r="B52" s="10"/>
      <c r="C52" s="6"/>
      <c r="D52" s="6"/>
      <c r="E52" s="6"/>
      <c r="F52" s="41" t="s">
        <v>15</v>
      </c>
      <c r="J52" s="62"/>
    </row>
    <row r="53" spans="1:27" x14ac:dyDescent="0.2">
      <c r="A53" s="84" t="s">
        <v>82</v>
      </c>
      <c r="C53" s="6"/>
      <c r="D53" s="6"/>
      <c r="E53" s="6"/>
      <c r="F53" s="41">
        <v>1</v>
      </c>
      <c r="J53" s="62"/>
    </row>
    <row r="54" spans="1:27" x14ac:dyDescent="0.2">
      <c r="A54" s="65" t="s">
        <v>2</v>
      </c>
      <c r="B54" s="12"/>
      <c r="C54" s="3"/>
      <c r="D54" s="3"/>
      <c r="E54" s="3"/>
      <c r="F54" s="3"/>
      <c r="G54" s="3"/>
      <c r="H54" s="4"/>
      <c r="I54" s="4"/>
      <c r="J54" s="61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</row>
    <row r="55" spans="1:27" x14ac:dyDescent="0.2">
      <c r="A55" s="64"/>
      <c r="B55" s="6"/>
      <c r="C55" s="6"/>
      <c r="D55" s="6"/>
      <c r="E55" s="6"/>
      <c r="F55" s="6"/>
      <c r="G55" s="66"/>
      <c r="H55" s="4"/>
      <c r="I55" s="67" t="s">
        <v>27</v>
      </c>
      <c r="J55" s="159">
        <f>IF(F52= "oui",I218/2+4.239,I218)</f>
        <v>0</v>
      </c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</row>
    <row r="56" spans="1:27" x14ac:dyDescent="0.2">
      <c r="A56" s="10" t="s">
        <v>53</v>
      </c>
      <c r="B56" s="10"/>
      <c r="C56" s="6"/>
      <c r="D56" s="6"/>
      <c r="E56" s="6"/>
      <c r="F56" s="6"/>
      <c r="G56" s="141">
        <f>F48/100</f>
        <v>0</v>
      </c>
      <c r="H56" s="4"/>
      <c r="I56" s="10" t="s">
        <v>54</v>
      </c>
      <c r="J56" s="160">
        <f>J55*21/100</f>
        <v>0</v>
      </c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</row>
    <row r="57" spans="1:27" x14ac:dyDescent="0.2">
      <c r="A57" s="10" t="s">
        <v>55</v>
      </c>
      <c r="B57" s="10"/>
      <c r="C57" s="6"/>
      <c r="D57" s="6"/>
      <c r="E57" s="6"/>
      <c r="F57" s="6"/>
      <c r="G57" s="154">
        <v>0</v>
      </c>
      <c r="H57" s="4"/>
      <c r="I57" s="4"/>
      <c r="J57" s="161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</row>
    <row r="58" spans="1:27" x14ac:dyDescent="0.2">
      <c r="A58" s="6"/>
      <c r="B58" s="6"/>
      <c r="C58" s="6"/>
      <c r="D58" s="6"/>
      <c r="E58" s="6"/>
      <c r="F58" s="6"/>
      <c r="G58" s="145"/>
      <c r="H58" s="4"/>
      <c r="I58" s="4"/>
      <c r="J58" s="161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</row>
    <row r="59" spans="1:27" x14ac:dyDescent="0.2">
      <c r="A59" s="10" t="s">
        <v>56</v>
      </c>
      <c r="B59" s="10"/>
      <c r="C59" s="6"/>
      <c r="D59" s="6"/>
      <c r="E59" s="6"/>
      <c r="F59" s="153">
        <f>F48*0.3%</f>
        <v>0</v>
      </c>
      <c r="G59" s="155"/>
      <c r="H59" s="4"/>
      <c r="I59" s="4"/>
      <c r="J59" s="161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</row>
    <row r="60" spans="1:27" x14ac:dyDescent="0.2">
      <c r="A60" s="10" t="s">
        <v>57</v>
      </c>
      <c r="B60" s="10"/>
      <c r="C60" s="6"/>
      <c r="D60" s="6"/>
      <c r="E60" s="6"/>
      <c r="F60" s="153">
        <f>A109*F53</f>
        <v>87.31</v>
      </c>
      <c r="G60" s="155"/>
      <c r="H60" s="4"/>
      <c r="I60" s="4"/>
      <c r="J60" s="161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</row>
    <row r="61" spans="1:27" x14ac:dyDescent="0.2">
      <c r="A61" s="10" t="s">
        <v>58</v>
      </c>
      <c r="B61" s="10"/>
      <c r="C61" s="6"/>
      <c r="D61" s="6"/>
      <c r="E61" s="6"/>
      <c r="F61" s="6"/>
      <c r="G61" s="141">
        <f>IF((H204-F59-F60)&lt;22,H204+50,H204)</f>
        <v>150</v>
      </c>
      <c r="H61" s="4"/>
      <c r="I61" s="4"/>
      <c r="J61" s="161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</row>
    <row r="62" spans="1:27" x14ac:dyDescent="0.2">
      <c r="A62" s="10"/>
      <c r="B62" s="10"/>
      <c r="C62" s="6"/>
      <c r="D62" s="6"/>
      <c r="E62" s="6"/>
      <c r="F62" s="6"/>
      <c r="G62" s="145"/>
      <c r="H62" s="4"/>
      <c r="I62" s="4"/>
      <c r="J62" s="161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</row>
    <row r="63" spans="1:27" x14ac:dyDescent="0.2">
      <c r="A63" s="10" t="s">
        <v>59</v>
      </c>
      <c r="B63" s="10"/>
      <c r="C63" s="6"/>
      <c r="D63" s="6"/>
      <c r="E63" s="6"/>
      <c r="F63" s="6"/>
      <c r="G63" s="141">
        <f>50</f>
        <v>50</v>
      </c>
      <c r="H63" s="4"/>
      <c r="I63" s="4"/>
      <c r="J63" s="161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</row>
    <row r="64" spans="1:27" x14ac:dyDescent="0.2">
      <c r="A64" s="6"/>
      <c r="B64" s="6"/>
      <c r="C64" s="6"/>
      <c r="D64" s="6"/>
      <c r="E64" s="6"/>
      <c r="F64" s="10" t="s">
        <v>54</v>
      </c>
      <c r="G64" s="156">
        <f>G63*21%</f>
        <v>10.5</v>
      </c>
      <c r="H64" s="4"/>
      <c r="I64" s="4"/>
      <c r="J64" s="161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</row>
    <row r="65" spans="1:27" x14ac:dyDescent="0.2">
      <c r="A65" s="6"/>
      <c r="B65" s="6"/>
      <c r="C65" s="6"/>
      <c r="D65" s="6"/>
      <c r="E65" s="6"/>
      <c r="F65" s="10"/>
      <c r="G65" s="145"/>
      <c r="H65" s="4"/>
      <c r="I65" s="4"/>
      <c r="J65" s="161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</row>
    <row r="66" spans="1:27" x14ac:dyDescent="0.2">
      <c r="A66" s="10" t="s">
        <v>31</v>
      </c>
      <c r="B66" s="10"/>
      <c r="C66" s="6"/>
      <c r="D66" s="6"/>
      <c r="E66" s="6"/>
      <c r="F66" s="6"/>
      <c r="G66" s="157">
        <f>660</f>
        <v>660</v>
      </c>
      <c r="H66" s="4"/>
      <c r="I66" s="4"/>
      <c r="J66" s="161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</row>
    <row r="67" spans="1:27" x14ac:dyDescent="0.2">
      <c r="A67" s="6"/>
      <c r="B67" s="6"/>
      <c r="C67" s="6"/>
      <c r="D67" s="6"/>
      <c r="E67" s="6"/>
      <c r="F67" s="10" t="s">
        <v>54</v>
      </c>
      <c r="G67" s="156">
        <f>G66*21%</f>
        <v>138.6</v>
      </c>
      <c r="H67" s="4"/>
      <c r="I67" s="4"/>
      <c r="J67" s="161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</row>
    <row r="68" spans="1:27" x14ac:dyDescent="0.2">
      <c r="A68" s="6"/>
      <c r="B68" s="6"/>
      <c r="C68" s="6"/>
      <c r="D68" s="6"/>
      <c r="E68" s="6"/>
      <c r="F68" s="10"/>
      <c r="G68" s="145"/>
      <c r="H68" s="4"/>
      <c r="I68" s="4"/>
      <c r="J68" s="161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</row>
    <row r="69" spans="1:27" x14ac:dyDescent="0.2">
      <c r="A69" s="10" t="s">
        <v>39</v>
      </c>
      <c r="B69" s="10"/>
      <c r="C69" s="6"/>
      <c r="D69" s="6"/>
      <c r="E69" s="6"/>
      <c r="F69" s="10"/>
      <c r="G69" s="137">
        <v>0</v>
      </c>
      <c r="H69" s="4"/>
      <c r="I69" s="4"/>
      <c r="J69" s="161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</row>
    <row r="70" spans="1:27" x14ac:dyDescent="0.2">
      <c r="A70" s="68"/>
      <c r="B70" s="10"/>
      <c r="C70" s="6"/>
      <c r="D70" s="6"/>
      <c r="E70" s="6"/>
      <c r="F70" s="10" t="s">
        <v>54</v>
      </c>
      <c r="G70" s="156">
        <f>G69*21%</f>
        <v>0</v>
      </c>
      <c r="H70" s="4"/>
      <c r="I70" s="4"/>
      <c r="J70" s="161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</row>
    <row r="71" spans="1:27" x14ac:dyDescent="0.2">
      <c r="A71" s="64"/>
      <c r="B71" s="6"/>
      <c r="C71" s="6"/>
      <c r="D71" s="6"/>
      <c r="E71" s="6"/>
      <c r="F71" s="6"/>
      <c r="G71" s="145"/>
      <c r="H71" s="4"/>
      <c r="I71" s="4"/>
      <c r="J71" s="161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</row>
    <row r="72" spans="1:27" x14ac:dyDescent="0.2">
      <c r="A72" s="64"/>
      <c r="B72" s="6"/>
      <c r="C72" s="6"/>
      <c r="D72" s="6"/>
      <c r="E72" s="6"/>
      <c r="F72" s="6" t="s">
        <v>60</v>
      </c>
      <c r="G72" s="158">
        <f>SUM(G56,G57,G61,G63,G66,G69)</f>
        <v>860</v>
      </c>
      <c r="H72" s="4"/>
      <c r="I72" s="67" t="s">
        <v>61</v>
      </c>
      <c r="J72" s="162">
        <f>J55</f>
        <v>0</v>
      </c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x14ac:dyDescent="0.2">
      <c r="A73" s="64"/>
      <c r="B73" s="6"/>
      <c r="C73" s="6"/>
      <c r="D73" s="6"/>
      <c r="E73" s="6"/>
      <c r="F73" s="6"/>
      <c r="G73" s="6"/>
      <c r="H73" s="4"/>
      <c r="I73" s="6" t="s">
        <v>60</v>
      </c>
      <c r="J73" s="162">
        <f>G72</f>
        <v>860</v>
      </c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</row>
    <row r="74" spans="1:27" x14ac:dyDescent="0.2">
      <c r="A74" s="64"/>
      <c r="B74" s="6"/>
      <c r="C74" s="6"/>
      <c r="D74" s="6"/>
      <c r="E74" s="6"/>
      <c r="F74" s="6"/>
      <c r="G74" s="6"/>
      <c r="H74" s="4"/>
      <c r="I74" s="67" t="s">
        <v>62</v>
      </c>
      <c r="J74" s="163">
        <f>SUM(J72+G72)</f>
        <v>860</v>
      </c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</row>
    <row r="75" spans="1:27" x14ac:dyDescent="0.2">
      <c r="A75" s="69"/>
      <c r="B75" s="80"/>
      <c r="C75" s="7"/>
      <c r="D75" s="7"/>
      <c r="E75" s="7"/>
      <c r="F75" s="7"/>
      <c r="G75" s="7"/>
      <c r="H75" s="7"/>
      <c r="I75" s="7"/>
      <c r="J75" s="161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</row>
    <row r="76" spans="1:27" x14ac:dyDescent="0.2">
      <c r="A76" s="70"/>
      <c r="B76" s="15"/>
      <c r="F76" s="2"/>
      <c r="I76" s="11" t="s">
        <v>36</v>
      </c>
      <c r="J76" s="164">
        <f>SUM(G64,G67,G70,J56)</f>
        <v>149.1</v>
      </c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</row>
    <row r="77" spans="1:27" ht="13.5" thickBot="1" x14ac:dyDescent="0.25">
      <c r="A77" s="70"/>
      <c r="B77" s="15"/>
      <c r="F77" s="2"/>
      <c r="J77" s="165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</row>
    <row r="78" spans="1:27" ht="14.25" thickTop="1" thickBot="1" x14ac:dyDescent="0.25">
      <c r="A78" s="71"/>
      <c r="B78" s="72"/>
      <c r="C78" s="72"/>
      <c r="D78" s="131"/>
      <c r="E78" s="131"/>
      <c r="F78" s="72"/>
      <c r="G78" s="72"/>
      <c r="H78" s="72"/>
      <c r="I78" s="73" t="s">
        <v>63</v>
      </c>
      <c r="J78" s="166">
        <f>SUM(J74:J76)</f>
        <v>1009.1</v>
      </c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</row>
    <row r="79" spans="1:27" ht="14.25" thickTop="1" thickBot="1" x14ac:dyDescent="0.25">
      <c r="C79" s="19"/>
      <c r="D79" s="22"/>
      <c r="E79" s="22"/>
      <c r="F79" s="22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</row>
    <row r="80" spans="1:27" ht="14.25" thickTop="1" thickBot="1" x14ac:dyDescent="0.25">
      <c r="A80" s="55" t="s">
        <v>73</v>
      </c>
      <c r="B80" s="3"/>
      <c r="C80" s="7"/>
      <c r="D80" s="7"/>
      <c r="E80" s="7"/>
      <c r="F80" s="7"/>
      <c r="G80" s="7"/>
      <c r="H80" s="7"/>
      <c r="I80" s="7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</row>
    <row r="81" spans="1:27" ht="14.25" thickTop="1" thickBot="1" x14ac:dyDescent="0.25">
      <c r="A81" s="3"/>
      <c r="B81" s="3"/>
      <c r="C81" s="7"/>
      <c r="D81" s="7"/>
      <c r="E81" s="7"/>
      <c r="F81" s="7"/>
      <c r="G81" s="7"/>
      <c r="H81" s="7"/>
      <c r="I81" s="7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</row>
    <row r="82" spans="1:27" ht="15.75" thickTop="1" x14ac:dyDescent="0.25">
      <c r="A82" s="117" t="s">
        <v>49</v>
      </c>
      <c r="B82" s="117"/>
      <c r="C82" s="57"/>
      <c r="D82" s="57"/>
      <c r="E82" s="57"/>
      <c r="F82" s="86">
        <v>0</v>
      </c>
      <c r="G82" s="87"/>
      <c r="H82" s="88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</row>
    <row r="83" spans="1:27" ht="15" x14ac:dyDescent="0.25">
      <c r="A83" s="114" t="s">
        <v>50</v>
      </c>
      <c r="B83" s="114"/>
      <c r="C83" s="4"/>
      <c r="D83" s="4"/>
      <c r="E83" s="4"/>
      <c r="F83" s="89">
        <v>0</v>
      </c>
      <c r="G83" s="6"/>
      <c r="H83" s="90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</row>
    <row r="84" spans="1:27" ht="15" x14ac:dyDescent="0.25">
      <c r="A84" s="114" t="s">
        <v>19</v>
      </c>
      <c r="B84" s="114"/>
      <c r="C84" s="4"/>
      <c r="D84" s="4"/>
      <c r="E84" s="4"/>
      <c r="F84" s="91">
        <f>SUM(F82:F83)</f>
        <v>0</v>
      </c>
      <c r="G84" s="6"/>
      <c r="H84" s="90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</row>
    <row r="85" spans="1:27" x14ac:dyDescent="0.2">
      <c r="A85" s="92"/>
      <c r="B85" s="3"/>
      <c r="C85" s="3"/>
      <c r="D85" s="3"/>
      <c r="E85" s="3"/>
      <c r="F85" s="93"/>
      <c r="G85" s="3"/>
      <c r="H85" s="61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</row>
    <row r="86" spans="1:27" x14ac:dyDescent="0.2">
      <c r="A86" s="68" t="s">
        <v>78</v>
      </c>
      <c r="B86" s="10"/>
      <c r="C86" s="126">
        <v>1</v>
      </c>
      <c r="D86" s="93"/>
      <c r="E86" s="93"/>
      <c r="F86" s="80"/>
      <c r="G86" s="3"/>
      <c r="H86" s="61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</row>
    <row r="87" spans="1:27" x14ac:dyDescent="0.2">
      <c r="A87" s="65" t="s">
        <v>2</v>
      </c>
      <c r="B87" s="12"/>
      <c r="C87" s="3"/>
      <c r="D87" s="3"/>
      <c r="E87" s="3"/>
      <c r="F87" s="3"/>
      <c r="G87" s="3"/>
      <c r="H87" s="61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</row>
    <row r="88" spans="1:27" x14ac:dyDescent="0.2">
      <c r="A88" s="115" t="s">
        <v>59</v>
      </c>
      <c r="B88" s="115"/>
      <c r="C88" s="6"/>
      <c r="D88" s="6"/>
      <c r="E88" s="6"/>
      <c r="F88" s="94">
        <v>50</v>
      </c>
      <c r="G88" s="114" t="s">
        <v>79</v>
      </c>
      <c r="H88" s="95">
        <f>I250</f>
        <v>0</v>
      </c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</row>
    <row r="89" spans="1:27" x14ac:dyDescent="0.2">
      <c r="A89" s="115" t="s">
        <v>53</v>
      </c>
      <c r="B89" s="115"/>
      <c r="C89" s="6"/>
      <c r="D89" s="6"/>
      <c r="E89" s="6"/>
      <c r="F89" s="94">
        <v>50</v>
      </c>
      <c r="G89" s="4"/>
      <c r="H89" s="96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</row>
    <row r="90" spans="1:27" x14ac:dyDescent="0.2">
      <c r="A90" s="115" t="s">
        <v>55</v>
      </c>
      <c r="B90" s="115"/>
      <c r="C90" s="6"/>
      <c r="D90" s="6"/>
      <c r="E90" s="6"/>
      <c r="F90" s="97">
        <v>0</v>
      </c>
      <c r="G90" s="4"/>
      <c r="H90" s="96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</row>
    <row r="91" spans="1:27" x14ac:dyDescent="0.2">
      <c r="A91" s="116" t="s">
        <v>31</v>
      </c>
      <c r="B91" s="116"/>
      <c r="C91" s="6"/>
      <c r="D91" s="6"/>
      <c r="E91" s="6"/>
      <c r="F91" s="97">
        <f>G235</f>
        <v>185</v>
      </c>
      <c r="G91" s="4"/>
      <c r="H91" s="96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</row>
    <row r="92" spans="1:27" x14ac:dyDescent="0.2">
      <c r="A92" s="64"/>
      <c r="B92" s="6"/>
      <c r="C92" s="6"/>
      <c r="D92" s="6"/>
      <c r="E92" s="6"/>
      <c r="F92" s="98"/>
      <c r="G92" s="4"/>
      <c r="H92" s="96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</row>
    <row r="93" spans="1:27" x14ac:dyDescent="0.2">
      <c r="A93" s="64"/>
      <c r="B93" s="6"/>
      <c r="C93" s="115" t="s">
        <v>60</v>
      </c>
      <c r="D93" s="132"/>
      <c r="E93" s="132"/>
      <c r="F93" s="99">
        <f>SUM(F88:F92)</f>
        <v>285</v>
      </c>
      <c r="G93" s="114" t="s">
        <v>61</v>
      </c>
      <c r="H93" s="100">
        <f>H88</f>
        <v>0</v>
      </c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</row>
    <row r="94" spans="1:27" x14ac:dyDescent="0.2">
      <c r="A94" s="64"/>
      <c r="B94" s="6"/>
      <c r="C94" s="6"/>
      <c r="D94" s="6"/>
      <c r="E94" s="6"/>
      <c r="F94" s="6"/>
      <c r="G94" s="114" t="s">
        <v>80</v>
      </c>
      <c r="H94" s="100">
        <f>SUM(F88:F92)</f>
        <v>285</v>
      </c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</row>
    <row r="95" spans="1:27" x14ac:dyDescent="0.2">
      <c r="A95" s="64"/>
      <c r="B95" s="6"/>
      <c r="C95" s="6"/>
      <c r="D95" s="6"/>
      <c r="E95" s="6"/>
      <c r="F95" s="6"/>
      <c r="G95" s="114" t="s">
        <v>62</v>
      </c>
      <c r="H95" s="101">
        <f>SUM(H93:H94)</f>
        <v>285</v>
      </c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</row>
    <row r="96" spans="1:27" x14ac:dyDescent="0.2">
      <c r="A96" s="69"/>
      <c r="B96" s="80"/>
      <c r="C96" s="7"/>
      <c r="D96" s="7"/>
      <c r="E96" s="7"/>
      <c r="F96" s="7"/>
      <c r="G96" s="7"/>
      <c r="H96" s="102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</row>
    <row r="97" spans="1:27" x14ac:dyDescent="0.2">
      <c r="A97" s="69"/>
      <c r="B97" s="80"/>
      <c r="C97" s="7"/>
      <c r="D97" s="7"/>
      <c r="E97" s="7"/>
      <c r="F97" s="7"/>
      <c r="G97" s="17" t="s">
        <v>36</v>
      </c>
      <c r="H97" s="103">
        <f>(F88+F91+H88)*21%</f>
        <v>49.35</v>
      </c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</row>
    <row r="98" spans="1:27" ht="13.5" thickBot="1" x14ac:dyDescent="0.25">
      <c r="A98" s="69"/>
      <c r="B98" s="80"/>
      <c r="C98" s="7"/>
      <c r="D98" s="7"/>
      <c r="E98" s="7"/>
      <c r="F98" s="7"/>
      <c r="G98" s="7"/>
      <c r="H98" s="102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</row>
    <row r="99" spans="1:27" ht="14.25" thickTop="1" thickBot="1" x14ac:dyDescent="0.25">
      <c r="A99" s="104"/>
      <c r="B99" s="105"/>
      <c r="C99" s="105"/>
      <c r="D99" s="105"/>
      <c r="E99" s="105"/>
      <c r="F99" s="105"/>
      <c r="G99" s="106" t="s">
        <v>61</v>
      </c>
      <c r="H99" s="107">
        <f>SUM(H95:H97)</f>
        <v>334.35</v>
      </c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</row>
    <row r="100" spans="1:27" ht="13.5" thickTop="1" x14ac:dyDescent="0.2">
      <c r="C100" s="19"/>
      <c r="D100" s="22"/>
      <c r="E100" s="22"/>
      <c r="F100" s="22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</row>
    <row r="101" spans="1:27" x14ac:dyDescent="0.2">
      <c r="C101" s="19"/>
      <c r="D101" s="22"/>
      <c r="E101" s="22"/>
      <c r="F101" s="22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</row>
    <row r="102" spans="1:27" x14ac:dyDescent="0.2">
      <c r="C102" s="19"/>
      <c r="D102" s="22"/>
      <c r="E102" s="22"/>
      <c r="F102" s="22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</row>
    <row r="103" spans="1:27" x14ac:dyDescent="0.2">
      <c r="C103" s="118" t="s">
        <v>7</v>
      </c>
      <c r="D103" s="133"/>
      <c r="E103" s="133"/>
      <c r="F103" s="118" t="s">
        <v>8</v>
      </c>
      <c r="G103" s="170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</row>
    <row r="104" spans="1:27" x14ac:dyDescent="0.2">
      <c r="C104" s="119"/>
      <c r="D104" s="133"/>
      <c r="E104" s="133"/>
      <c r="F104" s="119"/>
      <c r="G104" s="170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</row>
    <row r="105" spans="1:27" x14ac:dyDescent="0.2">
      <c r="C105" s="120" t="s">
        <v>5</v>
      </c>
      <c r="D105" s="133"/>
      <c r="E105" s="133"/>
      <c r="F105" s="120" t="s">
        <v>6</v>
      </c>
      <c r="G105" s="170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</row>
    <row r="106" spans="1:27" x14ac:dyDescent="0.2">
      <c r="A106" s="21"/>
      <c r="B106" s="21"/>
      <c r="C106" s="85"/>
      <c r="D106" s="133"/>
      <c r="E106" s="133"/>
      <c r="F106" s="85"/>
      <c r="G106" s="170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</row>
    <row r="107" spans="1:27" x14ac:dyDescent="0.2">
      <c r="C107" s="120" t="s">
        <v>46</v>
      </c>
      <c r="D107" s="133"/>
      <c r="E107" s="133"/>
      <c r="F107" s="85"/>
      <c r="G107" s="170"/>
      <c r="I107" s="19"/>
      <c r="J107" s="19"/>
      <c r="K107" s="19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19"/>
      <c r="Z107" s="19"/>
      <c r="AA107" s="19"/>
    </row>
    <row r="108" spans="1:27" hidden="1" x14ac:dyDescent="0.2">
      <c r="A108" s="23"/>
      <c r="B108" s="23"/>
      <c r="C108" s="22"/>
      <c r="D108" s="22"/>
      <c r="E108" s="22"/>
      <c r="F108" s="22"/>
      <c r="G108" s="171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19"/>
      <c r="Z108" s="19"/>
      <c r="AA108" s="19"/>
    </row>
    <row r="109" spans="1:27" hidden="1" x14ac:dyDescent="0.2">
      <c r="A109" s="23">
        <f>(A165+ROUNDDOWN((F46+F47-1)/G166,0)*A166)+20</f>
        <v>87.31</v>
      </c>
      <c r="B109" s="23"/>
      <c r="C109" s="13">
        <f>IF(C11="oui",-1500,0)</f>
        <v>0</v>
      </c>
      <c r="D109" s="13"/>
      <c r="E109" s="13"/>
      <c r="F109" s="13"/>
      <c r="G109" s="171">
        <f>IF(AND(C9="oui",C11="oui"),-750,0)</f>
        <v>0</v>
      </c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19"/>
      <c r="Z109" s="19"/>
      <c r="AA109" s="19"/>
    </row>
    <row r="110" spans="1:27" hidden="1" x14ac:dyDescent="0.2">
      <c r="A110" s="23"/>
      <c r="B110" s="23"/>
      <c r="C110" s="13">
        <f>IF(C11="oui",-750,0)</f>
        <v>0</v>
      </c>
      <c r="D110" s="13"/>
      <c r="E110" s="13"/>
      <c r="F110" s="13"/>
      <c r="G110" s="171">
        <f>IF(AND(C9="non",C11="oui"),-1500,0)</f>
        <v>0</v>
      </c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19"/>
      <c r="Z110" s="19"/>
      <c r="AA110" s="19"/>
    </row>
    <row r="111" spans="1:27" hidden="1" x14ac:dyDescent="0.2">
      <c r="A111" s="23"/>
      <c r="B111" s="134">
        <f>IF(C11="oui",-1500,0)</f>
        <v>0</v>
      </c>
      <c r="C111" s="135">
        <f>IF(AND(C9="oui",C11="oui"),-750,0)</f>
        <v>0</v>
      </c>
      <c r="D111" s="135"/>
      <c r="E111" s="135"/>
      <c r="F111" s="135">
        <f>IF(AND(C11="oui",C12="oui"),-1000,0)</f>
        <v>0</v>
      </c>
      <c r="G111" s="171"/>
      <c r="H111" s="135">
        <f>IF(G112=50,0,G112)</f>
        <v>0</v>
      </c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19"/>
      <c r="Z111" s="19"/>
      <c r="AA111" s="19"/>
    </row>
    <row r="112" spans="1:27" hidden="1" x14ac:dyDescent="0.2">
      <c r="A112" s="23"/>
      <c r="B112" s="134">
        <f>IF(C11="oui",-750,0)</f>
        <v>0</v>
      </c>
      <c r="C112" s="135">
        <f>IF(AND(C9="non",C11="oui"),-1500,0)</f>
        <v>0</v>
      </c>
      <c r="D112" s="135"/>
      <c r="E112" s="135"/>
      <c r="F112" s="135">
        <f>-F111</f>
        <v>0</v>
      </c>
      <c r="G112" s="171">
        <f>IF(F112&gt;(F18+F19+F21-50),-(F18+F19+F21-50),F111)</f>
        <v>50</v>
      </c>
      <c r="H112" s="135">
        <f>IF(C12="non",0,H111)</f>
        <v>0</v>
      </c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19"/>
      <c r="Z112" s="19"/>
      <c r="AA112" s="19"/>
    </row>
    <row r="113" spans="1:27" ht="13.5" hidden="1" thickBot="1" x14ac:dyDescent="0.25">
      <c r="A113" s="23"/>
      <c r="B113" s="135"/>
      <c r="C113" s="135">
        <f>SUM(C111:C112)</f>
        <v>0</v>
      </c>
      <c r="D113" s="135">
        <f>IF(C115&gt;(F18+F19-50),-(F18+F19-50),C113)</f>
        <v>50</v>
      </c>
      <c r="E113" s="135">
        <f>IF(D113=50,0,D113)</f>
        <v>0</v>
      </c>
      <c r="F113" s="135"/>
      <c r="G113" s="171"/>
      <c r="H113" s="135"/>
      <c r="I113" s="22"/>
      <c r="J113" s="22"/>
      <c r="K113" s="22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</row>
    <row r="114" spans="1:27" ht="13.5" hidden="1" thickBot="1" x14ac:dyDescent="0.25">
      <c r="A114" s="7"/>
      <c r="B114" s="135"/>
      <c r="C114" s="135"/>
      <c r="D114" s="135"/>
      <c r="E114" s="135"/>
      <c r="F114" s="135"/>
      <c r="G114" s="171"/>
      <c r="H114" s="135"/>
      <c r="I114" s="20"/>
      <c r="J114" s="20"/>
      <c r="K114" s="20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</row>
    <row r="115" spans="1:27" ht="13.5" hidden="1" thickBot="1" x14ac:dyDescent="0.25">
      <c r="A115" s="7"/>
      <c r="B115" s="135"/>
      <c r="C115" s="135">
        <f>-C113</f>
        <v>0</v>
      </c>
      <c r="D115" s="135"/>
      <c r="E115" s="135"/>
      <c r="F115" s="135"/>
      <c r="G115" s="171"/>
      <c r="H115" s="136"/>
      <c r="I115" s="24"/>
      <c r="J115" s="24"/>
      <c r="K115" s="24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</row>
    <row r="116" spans="1:27" hidden="1" x14ac:dyDescent="0.2">
      <c r="A116" s="7"/>
      <c r="B116" s="7"/>
      <c r="C116" s="7"/>
      <c r="D116" s="7"/>
      <c r="E116" s="7"/>
      <c r="F116" s="7"/>
      <c r="G116" s="172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spans="1:27" hidden="1" x14ac:dyDescent="0.2">
      <c r="A117" s="7"/>
      <c r="B117" s="7"/>
      <c r="C117" s="7"/>
      <c r="D117" s="7"/>
      <c r="E117" s="7"/>
      <c r="F117" s="7"/>
      <c r="G117" s="172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</row>
    <row r="118" spans="1:27" hidden="1" x14ac:dyDescent="0.2">
      <c r="A118" s="7" t="s">
        <v>1</v>
      </c>
      <c r="B118" s="7"/>
      <c r="C118" s="7"/>
      <c r="D118" s="7"/>
      <c r="E118" s="7"/>
      <c r="F118" s="7"/>
      <c r="G118" s="172" t="s">
        <v>9</v>
      </c>
      <c r="H118" s="7" t="s">
        <v>10</v>
      </c>
      <c r="I118" s="7"/>
      <c r="J118" s="17" t="s">
        <v>14</v>
      </c>
      <c r="K118" s="17" t="s">
        <v>14</v>
      </c>
      <c r="L118" s="17" t="s">
        <v>14</v>
      </c>
      <c r="M118" s="17" t="s">
        <v>14</v>
      </c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</row>
    <row r="119" spans="1:27" hidden="1" x14ac:dyDescent="0.2">
      <c r="A119" s="7"/>
      <c r="B119" s="7"/>
      <c r="C119" s="7"/>
      <c r="D119" s="7"/>
      <c r="E119" s="7"/>
      <c r="F119" s="7"/>
      <c r="G119" s="172"/>
      <c r="H119" s="7">
        <v>525</v>
      </c>
      <c r="I119" s="7"/>
      <c r="J119" s="17" t="s">
        <v>15</v>
      </c>
      <c r="K119" s="17" t="s">
        <v>15</v>
      </c>
      <c r="L119" s="17" t="s">
        <v>15</v>
      </c>
      <c r="M119" s="17" t="s">
        <v>15</v>
      </c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</row>
    <row r="120" spans="1:27" hidden="1" x14ac:dyDescent="0.2">
      <c r="A120" s="7"/>
      <c r="B120" s="7"/>
      <c r="C120" s="7"/>
      <c r="D120" s="7"/>
      <c r="E120" s="7"/>
      <c r="F120" s="7"/>
      <c r="G120" s="172"/>
      <c r="H120" s="7">
        <v>100</v>
      </c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</row>
    <row r="121" spans="1:27" hidden="1" x14ac:dyDescent="0.2">
      <c r="A121" s="7"/>
      <c r="B121" s="7"/>
      <c r="C121" s="7"/>
      <c r="D121" s="7"/>
      <c r="E121" s="7"/>
      <c r="F121" s="7"/>
      <c r="G121" s="172"/>
      <c r="H121" s="7">
        <v>675</v>
      </c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</row>
    <row r="122" spans="1:27" hidden="1" x14ac:dyDescent="0.2">
      <c r="A122" s="7"/>
      <c r="B122" s="7"/>
      <c r="C122" s="7"/>
      <c r="D122" s="7"/>
      <c r="E122" s="7"/>
      <c r="F122" s="7"/>
      <c r="G122" s="172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</row>
    <row r="123" spans="1:27" hidden="1" x14ac:dyDescent="0.2">
      <c r="A123" s="7"/>
      <c r="B123" s="7"/>
      <c r="C123" s="7"/>
      <c r="D123" s="7"/>
      <c r="E123" s="7"/>
      <c r="F123" s="7"/>
      <c r="G123" s="172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</row>
    <row r="124" spans="1:27" hidden="1" x14ac:dyDescent="0.2">
      <c r="A124" s="7"/>
      <c r="B124" s="7"/>
      <c r="C124" s="7"/>
      <c r="D124" s="7"/>
      <c r="E124" s="7"/>
      <c r="F124" s="7"/>
      <c r="G124" s="172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</row>
    <row r="125" spans="1:27" ht="14.25" hidden="1" x14ac:dyDescent="0.2">
      <c r="A125" s="25" t="s">
        <v>11</v>
      </c>
      <c r="B125" s="25"/>
      <c r="C125" s="25"/>
      <c r="D125" s="25"/>
      <c r="E125" s="25"/>
      <c r="F125" s="25"/>
      <c r="G125" s="173" t="s">
        <v>11</v>
      </c>
      <c r="H125" s="26" t="s">
        <v>12</v>
      </c>
      <c r="I125" s="27"/>
      <c r="J125" s="25" t="s">
        <v>3</v>
      </c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spans="1:27" ht="15" hidden="1" x14ac:dyDescent="0.25">
      <c r="A126" s="28">
        <v>0</v>
      </c>
      <c r="B126" s="28"/>
      <c r="C126" s="29"/>
      <c r="D126" s="29"/>
      <c r="E126" s="29"/>
      <c r="F126" s="29"/>
      <c r="G126" s="174">
        <v>7500</v>
      </c>
      <c r="H126" s="30">
        <v>4.5600000000000002E-2</v>
      </c>
      <c r="I126" s="31"/>
      <c r="J126" s="28">
        <f>IF($C$7&lt;G126,$C$7*H126,G126*H126)</f>
        <v>0</v>
      </c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spans="1:27" ht="15" hidden="1" x14ac:dyDescent="0.25">
      <c r="A127" s="28">
        <v>7500</v>
      </c>
      <c r="B127" s="28"/>
      <c r="C127" s="29"/>
      <c r="D127" s="29"/>
      <c r="E127" s="29"/>
      <c r="F127" s="29"/>
      <c r="G127" s="174">
        <v>17500</v>
      </c>
      <c r="H127" s="30">
        <v>2.8500000000000001E-2</v>
      </c>
      <c r="I127" s="31"/>
      <c r="J127" s="29" t="str">
        <f t="shared" ref="J127:J132" si="0">IF($C$7&lt;=A127," ",IF($C$7&lt;G127,($C$7-G126)*H127,(G127-A127)*H127))</f>
        <v xml:space="preserve"> </v>
      </c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</row>
    <row r="128" spans="1:27" ht="15" hidden="1" x14ac:dyDescent="0.25">
      <c r="A128" s="28">
        <v>17500</v>
      </c>
      <c r="B128" s="28"/>
      <c r="C128" s="29"/>
      <c r="D128" s="29"/>
      <c r="E128" s="29"/>
      <c r="F128" s="29"/>
      <c r="G128" s="174">
        <v>30000</v>
      </c>
      <c r="H128" s="30">
        <v>2.2800000000000001E-2</v>
      </c>
      <c r="I128" s="31"/>
      <c r="J128" s="29" t="str">
        <f t="shared" si="0"/>
        <v xml:space="preserve"> </v>
      </c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</row>
    <row r="129" spans="1:27" ht="15" hidden="1" x14ac:dyDescent="0.25">
      <c r="A129" s="28">
        <v>30000</v>
      </c>
      <c r="B129" s="28"/>
      <c r="C129" s="29"/>
      <c r="D129" s="29"/>
      <c r="E129" s="29"/>
      <c r="F129" s="29"/>
      <c r="G129" s="174">
        <v>45495</v>
      </c>
      <c r="H129" s="30">
        <v>1.7100000000000001E-2</v>
      </c>
      <c r="I129" s="31"/>
      <c r="J129" s="29" t="str">
        <f t="shared" si="0"/>
        <v xml:space="preserve"> </v>
      </c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spans="1:27" ht="15" hidden="1" x14ac:dyDescent="0.25">
      <c r="A130" s="28">
        <v>45495</v>
      </c>
      <c r="B130" s="28"/>
      <c r="C130" s="29"/>
      <c r="D130" s="29"/>
      <c r="E130" s="29"/>
      <c r="F130" s="29"/>
      <c r="G130" s="174">
        <v>64095</v>
      </c>
      <c r="H130" s="30">
        <v>1.14E-2</v>
      </c>
      <c r="I130" s="31"/>
      <c r="J130" s="29" t="str">
        <f t="shared" si="0"/>
        <v xml:space="preserve"> </v>
      </c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spans="1:27" ht="15" hidden="1" x14ac:dyDescent="0.25">
      <c r="A131" s="28">
        <v>64095</v>
      </c>
      <c r="B131" s="28"/>
      <c r="C131" s="29"/>
      <c r="D131" s="29"/>
      <c r="E131" s="29"/>
      <c r="F131" s="29"/>
      <c r="G131" s="174">
        <v>250095</v>
      </c>
      <c r="H131" s="30">
        <v>5.7000000000000002E-3</v>
      </c>
      <c r="I131" s="31"/>
      <c r="J131" s="29" t="str">
        <f t="shared" si="0"/>
        <v xml:space="preserve"> </v>
      </c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spans="1:27" ht="15" hidden="1" x14ac:dyDescent="0.25">
      <c r="A132" s="28">
        <v>250095</v>
      </c>
      <c r="B132" s="28"/>
      <c r="C132" s="29"/>
      <c r="D132" s="29"/>
      <c r="E132" s="29"/>
      <c r="F132" s="29"/>
      <c r="G132" s="174">
        <f>$C$7</f>
        <v>0</v>
      </c>
      <c r="H132" s="30">
        <v>5.6999999999999998E-4</v>
      </c>
      <c r="I132" s="31"/>
      <c r="J132" s="29" t="str">
        <f t="shared" si="0"/>
        <v xml:space="preserve"> </v>
      </c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spans="1:27" ht="15" hidden="1" x14ac:dyDescent="0.25">
      <c r="A133" s="32"/>
      <c r="B133" s="33"/>
      <c r="C133" s="33"/>
      <c r="D133" s="33"/>
      <c r="E133" s="33"/>
      <c r="F133" s="33"/>
      <c r="G133" s="175"/>
      <c r="H133" s="34"/>
      <c r="I133" s="35"/>
      <c r="J133" s="35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</row>
    <row r="134" spans="1:27" ht="15" hidden="1" x14ac:dyDescent="0.25">
      <c r="A134" s="25" t="s">
        <v>13</v>
      </c>
      <c r="B134" s="36"/>
      <c r="C134" s="36"/>
      <c r="D134" s="36"/>
      <c r="E134" s="36"/>
      <c r="F134" s="36"/>
      <c r="G134" s="175"/>
      <c r="H134" s="37"/>
      <c r="I134" s="35"/>
      <c r="J134" s="38">
        <f>SUM(J126:J133)</f>
        <v>0</v>
      </c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spans="1:27" hidden="1" x14ac:dyDescent="0.2">
      <c r="A135" s="7"/>
      <c r="B135" s="7"/>
      <c r="C135" s="7"/>
      <c r="D135" s="7"/>
      <c r="E135" s="7"/>
      <c r="F135" s="7"/>
      <c r="G135" s="172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spans="1:27" hidden="1" x14ac:dyDescent="0.2">
      <c r="A136" s="7"/>
      <c r="B136" s="7"/>
      <c r="C136" s="7"/>
      <c r="D136" s="7"/>
      <c r="E136" s="7"/>
      <c r="F136" s="7"/>
      <c r="G136" s="172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spans="1:27" hidden="1" x14ac:dyDescent="0.2">
      <c r="A137" s="7"/>
      <c r="B137" s="7"/>
      <c r="C137" s="7"/>
      <c r="D137" s="7"/>
      <c r="E137" s="7"/>
      <c r="F137" s="7"/>
      <c r="G137" s="172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spans="1:27" hidden="1" x14ac:dyDescent="0.2">
      <c r="A138" s="7"/>
      <c r="B138" s="7"/>
      <c r="C138" s="7"/>
      <c r="D138" s="7"/>
      <c r="E138" s="7"/>
      <c r="F138" s="7"/>
      <c r="G138" s="172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spans="1:27" hidden="1" x14ac:dyDescent="0.2">
      <c r="A139" s="7"/>
      <c r="B139" s="7"/>
      <c r="C139" s="7"/>
      <c r="D139" s="7"/>
      <c r="E139" s="7"/>
      <c r="F139" s="7"/>
      <c r="G139" s="172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</row>
    <row r="140" spans="1:27" hidden="1" x14ac:dyDescent="0.2">
      <c r="A140" s="7"/>
      <c r="B140" s="7"/>
      <c r="C140" s="7"/>
      <c r="D140" s="7"/>
      <c r="E140" s="7"/>
      <c r="F140" s="7"/>
      <c r="G140" s="172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</row>
    <row r="141" spans="1:27" hidden="1" x14ac:dyDescent="0.2">
      <c r="A141" s="7"/>
      <c r="B141" s="7"/>
      <c r="C141" s="7"/>
      <c r="D141" s="7"/>
      <c r="E141" s="7"/>
      <c r="F141" s="7"/>
      <c r="G141" s="172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</row>
    <row r="142" spans="1:27" hidden="1" x14ac:dyDescent="0.2">
      <c r="A142" s="7"/>
      <c r="B142" s="7"/>
      <c r="C142" s="7"/>
      <c r="D142" s="7"/>
      <c r="E142" s="7"/>
      <c r="F142" s="7"/>
      <c r="G142" s="172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</row>
    <row r="143" spans="1:27" hidden="1" x14ac:dyDescent="0.2">
      <c r="A143" s="7"/>
      <c r="B143" s="7"/>
      <c r="C143" s="7"/>
      <c r="D143" s="7"/>
      <c r="E143" s="7"/>
      <c r="F143" s="7"/>
      <c r="G143" s="172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spans="1:27" hidden="1" x14ac:dyDescent="0.2">
      <c r="A144" s="7"/>
      <c r="B144" s="7"/>
      <c r="C144" s="7"/>
      <c r="D144" s="7"/>
      <c r="E144" s="7"/>
      <c r="F144" s="7"/>
      <c r="G144" s="172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spans="1:27" hidden="1" x14ac:dyDescent="0.2">
      <c r="A145" s="7"/>
      <c r="B145" s="7"/>
      <c r="C145" s="7"/>
      <c r="D145" s="7"/>
      <c r="E145" s="7"/>
      <c r="F145" s="7"/>
      <c r="G145" s="172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spans="1:27" hidden="1" x14ac:dyDescent="0.2">
      <c r="A146" s="7"/>
      <c r="B146" s="7"/>
      <c r="C146" s="7"/>
      <c r="D146" s="7"/>
      <c r="E146" s="7"/>
      <c r="F146" s="7"/>
      <c r="G146" s="172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</row>
    <row r="147" spans="1:27" hidden="1" x14ac:dyDescent="0.2">
      <c r="A147" s="7"/>
      <c r="B147" s="7"/>
      <c r="C147" s="7"/>
      <c r="D147" s="7"/>
      <c r="E147" s="7"/>
      <c r="F147" s="7"/>
      <c r="G147" s="172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</row>
    <row r="148" spans="1:27" hidden="1" x14ac:dyDescent="0.2">
      <c r="A148" s="7"/>
      <c r="B148" s="7"/>
      <c r="C148" s="7"/>
      <c r="D148" s="7"/>
      <c r="E148" s="7"/>
      <c r="F148" s="7"/>
      <c r="G148" s="172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</row>
    <row r="149" spans="1:27" hidden="1" x14ac:dyDescent="0.2">
      <c r="A149" s="7"/>
      <c r="B149" s="7"/>
      <c r="C149" s="7"/>
      <c r="D149" s="7"/>
      <c r="E149" s="7"/>
      <c r="F149" s="7"/>
      <c r="G149" s="172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</row>
    <row r="150" spans="1:27" hidden="1" x14ac:dyDescent="0.2">
      <c r="A150" s="7"/>
      <c r="B150" s="7"/>
      <c r="C150" s="7"/>
      <c r="D150" s="7"/>
      <c r="E150" s="7"/>
      <c r="F150" s="7"/>
      <c r="G150" s="172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</row>
    <row r="151" spans="1:27" hidden="1" x14ac:dyDescent="0.2">
      <c r="A151" s="7"/>
      <c r="B151" s="7"/>
      <c r="C151" s="7"/>
      <c r="D151" s="7"/>
      <c r="E151" s="7"/>
      <c r="F151" s="7"/>
      <c r="G151" s="172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</row>
    <row r="152" spans="1:27" hidden="1" x14ac:dyDescent="0.2">
      <c r="A152" s="7"/>
      <c r="B152" s="7"/>
      <c r="C152" s="7"/>
      <c r="D152" s="7"/>
      <c r="E152" s="7"/>
      <c r="F152" s="7"/>
      <c r="G152" s="172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spans="1:27" hidden="1" x14ac:dyDescent="0.2">
      <c r="A153" s="7"/>
      <c r="B153" s="7"/>
      <c r="C153" s="7"/>
      <c r="D153" s="7"/>
      <c r="E153" s="7"/>
      <c r="F153" s="7"/>
      <c r="G153" s="172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</row>
    <row r="154" spans="1:27" hidden="1" x14ac:dyDescent="0.2">
      <c r="A154" s="7"/>
      <c r="B154" s="7"/>
      <c r="C154" s="7"/>
      <c r="D154" s="7"/>
      <c r="E154" s="7"/>
      <c r="F154" s="7"/>
      <c r="G154" s="172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</row>
    <row r="155" spans="1:27" hidden="1" x14ac:dyDescent="0.2">
      <c r="A155" s="7"/>
      <c r="B155" s="7"/>
      <c r="C155" s="7"/>
      <c r="D155" s="7"/>
      <c r="E155" s="7"/>
      <c r="F155" s="7"/>
      <c r="G155" s="172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</row>
    <row r="156" spans="1:27" hidden="1" x14ac:dyDescent="0.2">
      <c r="A156" s="7"/>
      <c r="B156" s="7"/>
      <c r="C156" s="7"/>
      <c r="D156" s="7"/>
      <c r="E156" s="7"/>
      <c r="F156" s="7"/>
      <c r="G156" s="172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</row>
    <row r="157" spans="1:27" hidden="1" x14ac:dyDescent="0.2">
      <c r="A157" s="7"/>
      <c r="B157" s="7"/>
      <c r="C157" s="7"/>
      <c r="D157" s="7"/>
      <c r="E157" s="7"/>
      <c r="F157" s="7"/>
      <c r="G157" s="172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</row>
    <row r="158" spans="1:27" hidden="1" x14ac:dyDescent="0.2">
      <c r="A158" s="7"/>
      <c r="B158" s="7"/>
      <c r="C158" s="7"/>
      <c r="D158" s="7"/>
      <c r="E158" s="7"/>
      <c r="F158" s="7"/>
      <c r="G158" s="172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</row>
    <row r="159" spans="1:27" hidden="1" x14ac:dyDescent="0.2">
      <c r="A159" s="7"/>
      <c r="B159" s="7"/>
      <c r="C159" s="7"/>
      <c r="D159" s="7"/>
      <c r="E159" s="7"/>
      <c r="F159" s="7"/>
      <c r="G159" s="172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</row>
    <row r="160" spans="1:27" hidden="1" x14ac:dyDescent="0.2">
      <c r="A160" s="7"/>
      <c r="B160" s="7"/>
      <c r="C160" s="7"/>
      <c r="D160" s="7"/>
      <c r="E160" s="7"/>
      <c r="F160" s="7"/>
      <c r="G160" s="172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</row>
    <row r="161" spans="1:27" hidden="1" x14ac:dyDescent="0.2">
      <c r="A161" s="7"/>
      <c r="B161" s="7"/>
      <c r="C161" s="7"/>
      <c r="D161" s="7"/>
      <c r="E161" s="7"/>
      <c r="F161" s="7"/>
      <c r="G161" s="172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</row>
    <row r="162" spans="1:27" hidden="1" x14ac:dyDescent="0.2">
      <c r="A162" s="7"/>
      <c r="B162" s="7"/>
      <c r="C162" s="7"/>
      <c r="D162" s="7"/>
      <c r="E162" s="7"/>
      <c r="F162" s="7"/>
      <c r="G162" s="172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</row>
    <row r="163" spans="1:27" hidden="1" x14ac:dyDescent="0.2">
      <c r="A163" s="7"/>
      <c r="B163" s="7"/>
      <c r="C163" s="7"/>
      <c r="D163" s="7"/>
      <c r="E163" s="7"/>
      <c r="F163" s="7"/>
      <c r="G163" s="172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</row>
    <row r="164" spans="1:27" hidden="1" x14ac:dyDescent="0.2">
      <c r="A164" s="74" t="s">
        <v>64</v>
      </c>
      <c r="B164" s="7"/>
      <c r="C164" s="74"/>
      <c r="D164" s="74"/>
      <c r="E164" s="74"/>
      <c r="F164" s="74"/>
      <c r="G164" s="172"/>
      <c r="H164" s="74"/>
      <c r="I164" s="74"/>
      <c r="J164" s="74" t="s">
        <v>65</v>
      </c>
      <c r="K164" s="74"/>
      <c r="L164" s="74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 spans="1:27" hidden="1" x14ac:dyDescent="0.2">
      <c r="A165" s="74">
        <v>67.31</v>
      </c>
      <c r="B165" s="7"/>
      <c r="C165" s="74" t="s">
        <v>66</v>
      </c>
      <c r="D165" s="74"/>
      <c r="E165" s="74"/>
      <c r="F165" s="74"/>
      <c r="G165" s="172">
        <v>25000</v>
      </c>
      <c r="H165" s="74"/>
      <c r="I165" s="74"/>
      <c r="J165" s="74"/>
      <c r="K165" s="74"/>
      <c r="L165" s="74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spans="1:27" hidden="1" x14ac:dyDescent="0.2">
      <c r="A166" s="74">
        <v>23.56</v>
      </c>
      <c r="B166" s="7"/>
      <c r="C166" s="74" t="s">
        <v>67</v>
      </c>
      <c r="D166" s="74"/>
      <c r="E166" s="74"/>
      <c r="F166" s="74"/>
      <c r="G166" s="172">
        <v>25000</v>
      </c>
      <c r="H166" s="74" t="s">
        <v>68</v>
      </c>
      <c r="I166" s="74"/>
      <c r="J166" s="74"/>
      <c r="K166" s="74"/>
      <c r="L166" s="74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spans="1:27" hidden="1" x14ac:dyDescent="0.2">
      <c r="A167" s="74"/>
      <c r="B167" s="7"/>
      <c r="C167" s="74"/>
      <c r="D167" s="74"/>
      <c r="E167" s="74"/>
      <c r="F167" s="74"/>
      <c r="G167" s="172"/>
      <c r="H167" s="74"/>
      <c r="I167" s="74"/>
      <c r="J167" s="74"/>
      <c r="K167" s="74"/>
      <c r="L167" s="74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spans="1:27" hidden="1" x14ac:dyDescent="0.2">
      <c r="A168" s="74"/>
      <c r="B168" s="7"/>
      <c r="C168" s="74"/>
      <c r="D168" s="74"/>
      <c r="E168" s="74"/>
      <c r="F168" s="74"/>
      <c r="G168" s="172"/>
      <c r="H168" s="74"/>
      <c r="I168" s="74"/>
      <c r="J168" s="74"/>
      <c r="K168" s="74"/>
      <c r="L168" s="74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spans="1:27" hidden="1" x14ac:dyDescent="0.2">
      <c r="A169" s="74"/>
      <c r="B169" s="7"/>
      <c r="C169" s="74"/>
      <c r="D169" s="74"/>
      <c r="E169" s="74"/>
      <c r="F169" s="74"/>
      <c r="G169" s="172"/>
      <c r="H169" s="74"/>
      <c r="I169" s="74"/>
      <c r="J169" s="74"/>
      <c r="K169" s="74">
        <v>720</v>
      </c>
      <c r="L169" s="74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spans="1:27" hidden="1" x14ac:dyDescent="0.2">
      <c r="A170" s="74" t="s">
        <v>69</v>
      </c>
      <c r="B170" s="7"/>
      <c r="C170" s="74"/>
      <c r="D170" s="74"/>
      <c r="E170" s="74"/>
      <c r="F170" s="74"/>
      <c r="G170" s="172" t="s">
        <v>11</v>
      </c>
      <c r="H170" s="74" t="s">
        <v>70</v>
      </c>
      <c r="I170" s="74"/>
      <c r="J170" s="74"/>
      <c r="K170" s="74"/>
      <c r="L170" s="74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spans="1:27" hidden="1" x14ac:dyDescent="0.2">
      <c r="A171" s="74"/>
      <c r="B171" s="7"/>
      <c r="C171" s="74"/>
      <c r="D171" s="74"/>
      <c r="E171" s="74"/>
      <c r="F171" s="74"/>
      <c r="G171" s="172">
        <v>0</v>
      </c>
      <c r="H171" s="74">
        <v>575</v>
      </c>
      <c r="I171" s="74"/>
      <c r="J171" s="74"/>
      <c r="K171" s="74"/>
      <c r="L171" s="74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spans="1:27" hidden="1" x14ac:dyDescent="0.2">
      <c r="A172" s="74"/>
      <c r="B172" s="7"/>
      <c r="C172" s="74"/>
      <c r="D172" s="74"/>
      <c r="E172" s="74"/>
      <c r="F172" s="74"/>
      <c r="G172" s="172"/>
      <c r="H172" s="74"/>
      <c r="I172" s="74"/>
      <c r="J172" s="74"/>
      <c r="K172" s="74"/>
      <c r="L172" s="74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spans="1:27" hidden="1" x14ac:dyDescent="0.2">
      <c r="A173" s="74"/>
      <c r="B173" s="7"/>
      <c r="C173" s="74"/>
      <c r="D173" s="74"/>
      <c r="E173" s="74"/>
      <c r="F173" s="74"/>
      <c r="G173" s="172"/>
      <c r="H173" s="74"/>
      <c r="I173" s="74"/>
      <c r="J173" s="75" t="s">
        <v>14</v>
      </c>
      <c r="K173" s="74"/>
      <c r="L173" s="74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spans="1:27" hidden="1" x14ac:dyDescent="0.2">
      <c r="A174" s="74"/>
      <c r="B174" s="7"/>
      <c r="C174" s="74"/>
      <c r="D174" s="74"/>
      <c r="E174" s="74"/>
      <c r="F174" s="74"/>
      <c r="G174" s="172"/>
      <c r="H174" s="74"/>
      <c r="I174" s="74"/>
      <c r="J174" s="75" t="s">
        <v>15</v>
      </c>
      <c r="K174" s="74"/>
      <c r="L174" s="74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spans="1:27" hidden="1" x14ac:dyDescent="0.2">
      <c r="A175" s="74">
        <v>920</v>
      </c>
      <c r="B175" s="7"/>
      <c r="C175" s="74"/>
      <c r="D175" s="74"/>
      <c r="E175" s="74"/>
      <c r="F175" s="74"/>
      <c r="G175" s="172"/>
      <c r="H175" s="74"/>
      <c r="I175" s="74"/>
      <c r="J175" s="74"/>
      <c r="K175" s="74"/>
      <c r="L175" s="74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spans="1:27" hidden="1" x14ac:dyDescent="0.2">
      <c r="A176" s="74"/>
      <c r="B176" s="7"/>
      <c r="C176" s="74"/>
      <c r="D176" s="74"/>
      <c r="E176" s="74"/>
      <c r="F176" s="74"/>
      <c r="G176" s="172"/>
      <c r="H176" s="74"/>
      <c r="I176" s="74"/>
      <c r="J176" s="74"/>
      <c r="K176" s="74"/>
      <c r="L176" s="74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spans="1:27" hidden="1" x14ac:dyDescent="0.2">
      <c r="A177" s="74"/>
      <c r="B177" s="7"/>
      <c r="C177" s="74"/>
      <c r="D177" s="74"/>
      <c r="E177" s="74"/>
      <c r="F177" s="74"/>
      <c r="G177" s="172"/>
      <c r="H177" s="74"/>
      <c r="I177" s="74"/>
      <c r="J177" s="74"/>
      <c r="K177" s="74"/>
      <c r="L177" s="74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spans="1:27" hidden="1" x14ac:dyDescent="0.2">
      <c r="A178" s="74"/>
      <c r="B178" s="7"/>
      <c r="C178" s="74"/>
      <c r="D178" s="74"/>
      <c r="E178" s="74"/>
      <c r="F178" s="74"/>
      <c r="G178" s="172"/>
      <c r="H178" s="74"/>
      <c r="I178" s="74"/>
      <c r="J178" s="74"/>
      <c r="K178" s="74"/>
      <c r="L178" s="74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spans="1:27" hidden="1" x14ac:dyDescent="0.2">
      <c r="A179" s="74"/>
      <c r="B179" s="7"/>
      <c r="C179" s="74"/>
      <c r="D179" s="74"/>
      <c r="E179" s="74"/>
      <c r="F179" s="74"/>
      <c r="G179" s="172"/>
      <c r="H179" s="74"/>
      <c r="I179" s="74"/>
      <c r="J179" s="74"/>
      <c r="K179" s="74"/>
      <c r="L179" s="74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spans="1:27" hidden="1" x14ac:dyDescent="0.2">
      <c r="A180" s="74"/>
      <c r="B180" s="7"/>
      <c r="C180" s="74"/>
      <c r="D180" s="74"/>
      <c r="E180" s="74"/>
      <c r="F180" s="74"/>
      <c r="G180" s="172"/>
      <c r="H180" s="74"/>
      <c r="I180" s="74"/>
      <c r="J180" s="74"/>
      <c r="K180" s="74"/>
      <c r="L180" s="74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spans="1:27" hidden="1" x14ac:dyDescent="0.2">
      <c r="A181" s="74"/>
      <c r="B181" s="7"/>
      <c r="C181" s="74"/>
      <c r="D181" s="74"/>
      <c r="E181" s="74"/>
      <c r="F181" s="74"/>
      <c r="G181" s="172"/>
      <c r="H181" s="74"/>
      <c r="I181" s="74"/>
      <c r="J181" s="74"/>
      <c r="K181" s="74"/>
      <c r="L181" s="74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spans="1:27" hidden="1" x14ac:dyDescent="0.2">
      <c r="A182" s="74"/>
      <c r="B182" s="7"/>
      <c r="C182" s="74"/>
      <c r="D182" s="74"/>
      <c r="E182" s="74"/>
      <c r="F182" s="74"/>
      <c r="G182" s="172"/>
      <c r="H182" s="74"/>
      <c r="I182" s="74"/>
      <c r="J182" s="74"/>
      <c r="K182" s="74"/>
      <c r="L182" s="74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spans="1:27" hidden="1" x14ac:dyDescent="0.2">
      <c r="A183" s="74"/>
      <c r="B183" s="7"/>
      <c r="C183" s="74"/>
      <c r="D183" s="74"/>
      <c r="E183" s="74"/>
      <c r="F183" s="74"/>
      <c r="G183" s="172"/>
      <c r="H183" s="74"/>
      <c r="I183" s="74"/>
      <c r="J183" s="74"/>
      <c r="K183" s="74"/>
      <c r="L183" s="74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spans="1:27" hidden="1" x14ac:dyDescent="0.2">
      <c r="A184" s="74"/>
      <c r="B184" s="7"/>
      <c r="C184" s="74"/>
      <c r="D184" s="74"/>
      <c r="E184" s="74"/>
      <c r="F184" s="74"/>
      <c r="G184" s="172"/>
      <c r="H184" s="74"/>
      <c r="I184" s="74"/>
      <c r="J184" s="74"/>
      <c r="K184" s="74"/>
      <c r="L184" s="74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spans="1:27" hidden="1" x14ac:dyDescent="0.2">
      <c r="A185" s="74"/>
      <c r="B185" s="7"/>
      <c r="C185" s="74"/>
      <c r="D185" s="74"/>
      <c r="E185" s="74"/>
      <c r="F185" s="74"/>
      <c r="G185" s="172"/>
      <c r="H185" s="74"/>
      <c r="I185" s="74"/>
      <c r="J185" s="74"/>
      <c r="K185" s="74"/>
      <c r="L185" s="74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spans="1:27" hidden="1" x14ac:dyDescent="0.2">
      <c r="A186" s="74"/>
      <c r="B186" s="7"/>
      <c r="C186" s="74"/>
      <c r="D186" s="74"/>
      <c r="E186" s="74"/>
      <c r="F186" s="74"/>
      <c r="G186" s="172"/>
      <c r="H186" s="74"/>
      <c r="I186" s="74"/>
      <c r="J186" s="74"/>
      <c r="K186" s="74"/>
      <c r="L186" s="74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spans="1:27" hidden="1" x14ac:dyDescent="0.2">
      <c r="A187" s="74"/>
      <c r="B187" s="7"/>
      <c r="C187" s="74"/>
      <c r="D187" s="74"/>
      <c r="E187" s="74"/>
      <c r="F187" s="74"/>
      <c r="G187" s="172"/>
      <c r="H187" s="74"/>
      <c r="I187" s="74"/>
      <c r="J187" s="74"/>
      <c r="K187" s="74"/>
      <c r="L187" s="74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spans="1:27" hidden="1" x14ac:dyDescent="0.2">
      <c r="A188" s="74"/>
      <c r="B188" s="7"/>
      <c r="C188" s="74"/>
      <c r="D188" s="74"/>
      <c r="E188" s="74"/>
      <c r="F188" s="74"/>
      <c r="G188" s="172"/>
      <c r="H188" s="74"/>
      <c r="I188" s="74"/>
      <c r="J188" s="74"/>
      <c r="K188" s="74"/>
      <c r="L188" s="74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spans="1:27" hidden="1" x14ac:dyDescent="0.2">
      <c r="A189" s="74"/>
      <c r="B189" s="7"/>
      <c r="C189" s="74"/>
      <c r="D189" s="74"/>
      <c r="E189" s="74"/>
      <c r="F189" s="74"/>
      <c r="G189" s="172"/>
      <c r="H189" s="74"/>
      <c r="I189" s="74"/>
      <c r="J189" s="74"/>
      <c r="K189" s="74"/>
      <c r="L189" s="74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spans="1:27" hidden="1" x14ac:dyDescent="0.2">
      <c r="A190" s="74"/>
      <c r="B190" s="7"/>
      <c r="C190" s="74"/>
      <c r="D190" s="74"/>
      <c r="E190" s="74"/>
      <c r="F190" s="74"/>
      <c r="G190" s="172"/>
      <c r="H190" s="74"/>
      <c r="I190" s="74"/>
      <c r="J190" s="74"/>
      <c r="K190" s="74"/>
      <c r="L190" s="74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spans="1:27" hidden="1" x14ac:dyDescent="0.2">
      <c r="A191" s="74"/>
      <c r="B191" s="7"/>
      <c r="C191" s="74"/>
      <c r="D191" s="74"/>
      <c r="E191" s="74"/>
      <c r="F191" s="74"/>
      <c r="G191" s="172"/>
      <c r="H191" s="74"/>
      <c r="I191" s="74"/>
      <c r="J191" s="74"/>
      <c r="K191" s="74"/>
      <c r="L191" s="74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spans="1:27" hidden="1" x14ac:dyDescent="0.2">
      <c r="A192" s="74"/>
      <c r="B192" s="7"/>
      <c r="C192" s="74"/>
      <c r="D192" s="74"/>
      <c r="E192" s="74"/>
      <c r="F192" s="74"/>
      <c r="G192" s="172"/>
      <c r="H192" s="74"/>
      <c r="I192" s="74"/>
      <c r="J192" s="74"/>
      <c r="K192" s="74"/>
      <c r="L192" s="74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spans="1:27" hidden="1" x14ac:dyDescent="0.2">
      <c r="A193" s="74"/>
      <c r="B193" s="7"/>
      <c r="C193" s="74"/>
      <c r="D193" s="74"/>
      <c r="E193" s="74"/>
      <c r="F193" s="74"/>
      <c r="G193" s="172"/>
      <c r="H193" s="74"/>
      <c r="I193" s="74"/>
      <c r="J193" s="74"/>
      <c r="K193" s="74"/>
      <c r="L193" s="74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spans="1:27" hidden="1" x14ac:dyDescent="0.2">
      <c r="A194" s="74"/>
      <c r="B194" s="7"/>
      <c r="C194" s="74"/>
      <c r="D194" s="74"/>
      <c r="E194" s="74"/>
      <c r="F194" s="74"/>
      <c r="G194" s="172"/>
      <c r="H194" s="74"/>
      <c r="I194" s="74"/>
      <c r="J194" s="74"/>
      <c r="K194" s="74"/>
      <c r="L194" s="74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spans="1:27" hidden="1" x14ac:dyDescent="0.2">
      <c r="A195" s="74"/>
      <c r="B195" s="7"/>
      <c r="C195" s="74"/>
      <c r="D195" s="74"/>
      <c r="E195" s="74"/>
      <c r="F195" s="74"/>
      <c r="G195" s="172"/>
      <c r="H195" s="74"/>
      <c r="I195" s="74"/>
      <c r="J195" s="74"/>
      <c r="K195" s="74"/>
      <c r="L195" s="74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spans="1:27" hidden="1" x14ac:dyDescent="0.2">
      <c r="A196" s="74"/>
      <c r="B196" s="7"/>
      <c r="C196" s="74"/>
      <c r="D196" s="74"/>
      <c r="E196" s="74"/>
      <c r="F196" s="74"/>
      <c r="G196" s="172"/>
      <c r="H196" s="74"/>
      <c r="I196" s="74"/>
      <c r="J196" s="74"/>
      <c r="K196" s="74"/>
      <c r="L196" s="74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spans="1:27" hidden="1" x14ac:dyDescent="0.2">
      <c r="A197" s="74"/>
      <c r="B197" s="7"/>
      <c r="C197" s="74"/>
      <c r="D197" s="74"/>
      <c r="E197" s="74"/>
      <c r="F197" s="74"/>
      <c r="G197" s="172"/>
      <c r="H197" s="74"/>
      <c r="I197" s="74"/>
      <c r="J197" s="74"/>
      <c r="K197" s="74"/>
      <c r="L197" s="74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spans="1:27" hidden="1" x14ac:dyDescent="0.2">
      <c r="A198" s="74"/>
      <c r="B198" s="7"/>
      <c r="C198" s="74"/>
      <c r="D198" s="74"/>
      <c r="E198" s="74"/>
      <c r="F198" s="74"/>
      <c r="G198" s="172"/>
      <c r="H198" s="74"/>
      <c r="I198" s="74"/>
      <c r="J198" s="74"/>
      <c r="K198" s="74"/>
      <c r="L198" s="74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spans="1:27" hidden="1" x14ac:dyDescent="0.2">
      <c r="A199" s="74"/>
      <c r="B199" s="7"/>
      <c r="C199" s="74"/>
      <c r="D199" s="74"/>
      <c r="E199" s="74"/>
      <c r="F199" s="74"/>
      <c r="G199" s="172"/>
      <c r="H199" s="74"/>
      <c r="I199" s="74"/>
      <c r="J199" s="74"/>
      <c r="K199" s="74"/>
      <c r="L199" s="74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spans="1:27" hidden="1" x14ac:dyDescent="0.2">
      <c r="A200" s="74"/>
      <c r="B200" s="7"/>
      <c r="C200" s="74"/>
      <c r="D200" s="74"/>
      <c r="E200" s="74"/>
      <c r="F200" s="74"/>
      <c r="G200" s="172"/>
      <c r="H200" s="74"/>
      <c r="I200" s="74"/>
      <c r="J200" s="74"/>
      <c r="K200" s="74"/>
      <c r="L200" s="74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spans="1:27" hidden="1" x14ac:dyDescent="0.2">
      <c r="A201" s="74"/>
      <c r="B201" s="7"/>
      <c r="C201" s="74"/>
      <c r="D201" s="74"/>
      <c r="E201" s="74"/>
      <c r="F201" s="74"/>
      <c r="G201" s="172"/>
      <c r="H201" s="74"/>
      <c r="I201" s="74"/>
      <c r="J201" s="74"/>
      <c r="K201" s="74"/>
      <c r="L201" s="74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spans="1:27" hidden="1" x14ac:dyDescent="0.2">
      <c r="A202" s="74"/>
      <c r="B202" s="7"/>
      <c r="C202" s="74"/>
      <c r="D202" s="74"/>
      <c r="E202" s="74"/>
      <c r="F202" s="74"/>
      <c r="G202" s="172"/>
      <c r="H202" s="74"/>
      <c r="I202" s="74"/>
      <c r="J202" s="74"/>
      <c r="K202" s="74"/>
      <c r="L202" s="74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spans="1:27" hidden="1" x14ac:dyDescent="0.2">
      <c r="A203" s="74"/>
      <c r="B203" s="7"/>
      <c r="C203" s="74"/>
      <c r="D203" s="74"/>
      <c r="E203" s="74"/>
      <c r="F203" s="74"/>
      <c r="G203" s="172"/>
      <c r="H203" s="74"/>
      <c r="I203" s="74"/>
      <c r="J203" s="74"/>
      <c r="K203" s="74"/>
      <c r="L203" s="74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spans="1:27" hidden="1" x14ac:dyDescent="0.2">
      <c r="A204" s="74"/>
      <c r="B204" s="7"/>
      <c r="C204" s="74"/>
      <c r="D204" s="74"/>
      <c r="E204" s="74"/>
      <c r="F204" s="74"/>
      <c r="G204" s="172"/>
      <c r="H204" s="76">
        <f>ROUNDUP(F59+F60,-2)</f>
        <v>100</v>
      </c>
      <c r="I204" s="74"/>
      <c r="J204" s="74"/>
      <c r="K204" s="74"/>
      <c r="L204" s="74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spans="1:27" hidden="1" x14ac:dyDescent="0.2">
      <c r="A205" s="74"/>
      <c r="B205" s="7"/>
      <c r="C205" s="74"/>
      <c r="D205" s="74"/>
      <c r="E205" s="74"/>
      <c r="F205" s="74"/>
      <c r="G205" s="172"/>
      <c r="H205" s="74"/>
      <c r="I205" s="74"/>
      <c r="J205" s="74"/>
      <c r="K205" s="74"/>
      <c r="L205" s="74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spans="1:27" hidden="1" x14ac:dyDescent="0.2">
      <c r="A206" s="74"/>
      <c r="B206" s="7"/>
      <c r="C206" s="74"/>
      <c r="D206" s="74"/>
      <c r="E206" s="74"/>
      <c r="F206" s="74"/>
      <c r="G206" s="172"/>
      <c r="H206" s="74"/>
      <c r="I206" s="74"/>
      <c r="J206" s="74"/>
      <c r="K206" s="74"/>
      <c r="L206" s="74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spans="1:27" hidden="1" x14ac:dyDescent="0.2">
      <c r="A207" s="74"/>
      <c r="B207" s="7"/>
      <c r="C207" s="74"/>
      <c r="D207" s="74"/>
      <c r="E207" s="74"/>
      <c r="F207" s="74"/>
      <c r="G207" s="172"/>
      <c r="H207" s="74"/>
      <c r="I207" s="74"/>
      <c r="J207" s="74"/>
      <c r="K207" s="74"/>
      <c r="L207" s="74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spans="1:27" hidden="1" x14ac:dyDescent="0.2">
      <c r="A208" s="74" t="s">
        <v>71</v>
      </c>
      <c r="B208" s="7"/>
      <c r="C208" s="74"/>
      <c r="D208" s="74"/>
      <c r="E208" s="74"/>
      <c r="F208" s="74"/>
      <c r="G208" s="172">
        <v>0</v>
      </c>
      <c r="H208" s="74"/>
      <c r="I208" s="74"/>
      <c r="J208" s="74"/>
      <c r="K208" s="74"/>
      <c r="L208" s="74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spans="1:27" ht="15" hidden="1" x14ac:dyDescent="0.25">
      <c r="A209" s="74">
        <v>0</v>
      </c>
      <c r="B209" s="7"/>
      <c r="C209" s="74"/>
      <c r="D209" s="74"/>
      <c r="E209" s="74"/>
      <c r="F209" s="74"/>
      <c r="G209" s="172">
        <v>7500</v>
      </c>
      <c r="H209" s="74">
        <v>1.7100000000000001E-2</v>
      </c>
      <c r="I209" s="77"/>
      <c r="J209" s="78">
        <f>IF(F50&lt;G209,F50*H209,G209*H209)</f>
        <v>0</v>
      </c>
      <c r="K209" s="74"/>
      <c r="L209" s="74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spans="1:27" ht="15" hidden="1" x14ac:dyDescent="0.25">
      <c r="A210" s="74">
        <v>7500</v>
      </c>
      <c r="B210" s="7"/>
      <c r="C210" s="74"/>
      <c r="D210" s="74"/>
      <c r="E210" s="74"/>
      <c r="F210" s="74"/>
      <c r="G210" s="172">
        <v>17500</v>
      </c>
      <c r="H210" s="74">
        <v>1.3679999999999999E-2</v>
      </c>
      <c r="I210" s="77"/>
      <c r="J210" s="78" t="str">
        <f>IF(F50&lt;=A210," ",IF(F50&lt;G210,(F50-G209)*H210,(G210-A210)*H210))</f>
        <v xml:space="preserve"> </v>
      </c>
      <c r="K210" s="74"/>
      <c r="L210" s="74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spans="1:27" ht="15" hidden="1" x14ac:dyDescent="0.25">
      <c r="A211" s="74">
        <v>17500</v>
      </c>
      <c r="B211" s="7"/>
      <c r="C211" s="74"/>
      <c r="D211" s="74"/>
      <c r="E211" s="74"/>
      <c r="F211" s="74"/>
      <c r="G211" s="172">
        <v>30000</v>
      </c>
      <c r="H211" s="74">
        <v>9.1199999999999996E-3</v>
      </c>
      <c r="I211" s="77"/>
      <c r="J211" s="78" t="str">
        <f>IF(F50&lt;=A211," ",IF(F50&lt;G211,(F50-G210)*H211,(G211-A211)*H211))</f>
        <v xml:space="preserve"> </v>
      </c>
      <c r="K211" s="74"/>
      <c r="L211" s="74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spans="1:27" ht="15" hidden="1" x14ac:dyDescent="0.25">
      <c r="A212" s="74">
        <v>30000</v>
      </c>
      <c r="B212" s="7"/>
      <c r="C212" s="74"/>
      <c r="D212" s="74"/>
      <c r="E212" s="74"/>
      <c r="F212" s="74"/>
      <c r="G212" s="172">
        <v>45495</v>
      </c>
      <c r="H212" s="74">
        <v>6.8399999999999997E-3</v>
      </c>
      <c r="I212" s="77"/>
      <c r="J212" s="78" t="str">
        <f>IF(F50&lt;=A212," ",IF(F50&lt;G212,(F50-G211)*H212,(G212-A212)*H212))</f>
        <v xml:space="preserve"> </v>
      </c>
      <c r="K212" s="74"/>
      <c r="L212" s="74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spans="1:27" ht="15" hidden="1" x14ac:dyDescent="0.25">
      <c r="A213" s="74">
        <v>45495</v>
      </c>
      <c r="B213" s="7"/>
      <c r="C213" s="74"/>
      <c r="D213" s="74"/>
      <c r="E213" s="74"/>
      <c r="F213" s="74"/>
      <c r="G213" s="172">
        <v>64095</v>
      </c>
      <c r="H213" s="74">
        <v>4.5599999999999998E-3</v>
      </c>
      <c r="I213" s="77"/>
      <c r="J213" s="78" t="str">
        <f>IF(F50&lt;=A213," ",IF(F50&lt;G213,(F50-G212)*H213,(G213-A213)*H213))</f>
        <v xml:space="preserve"> </v>
      </c>
      <c r="K213" s="74"/>
      <c r="L213" s="74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spans="1:27" ht="15" hidden="1" x14ac:dyDescent="0.25">
      <c r="A214" s="74">
        <v>64095</v>
      </c>
      <c r="B214" s="7"/>
      <c r="C214" s="74"/>
      <c r="D214" s="74"/>
      <c r="E214" s="74"/>
      <c r="F214" s="74"/>
      <c r="G214" s="172">
        <v>250095</v>
      </c>
      <c r="H214" s="74">
        <v>2.2799999999999999E-3</v>
      </c>
      <c r="I214" s="77"/>
      <c r="J214" s="78" t="str">
        <f>IF(F50&lt;=A214," ",IF(F50&lt;G214,(F50-G213)*H214,(G214-A214)*H214))</f>
        <v xml:space="preserve"> </v>
      </c>
      <c r="K214" s="74"/>
      <c r="L214" s="74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spans="1:27" ht="15" hidden="1" x14ac:dyDescent="0.25">
      <c r="A215" s="74">
        <v>250095</v>
      </c>
      <c r="B215" s="7"/>
      <c r="C215" s="74"/>
      <c r="D215" s="74"/>
      <c r="E215" s="74"/>
      <c r="F215" s="74"/>
      <c r="G215" s="176">
        <f>F50</f>
        <v>0</v>
      </c>
      <c r="H215" s="74">
        <v>4.5600000000000003E-4</v>
      </c>
      <c r="I215" s="77"/>
      <c r="J215" s="78" t="str">
        <f>IF(F50&lt;=A215," ",IF(F50&lt;G215,(F50-G214)*H215,(G215-A215)*H215))</f>
        <v xml:space="preserve"> </v>
      </c>
      <c r="K215" s="74"/>
      <c r="L215" s="74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spans="1:27" ht="15" hidden="1" x14ac:dyDescent="0.25">
      <c r="A216" s="74">
        <v>10075000</v>
      </c>
      <c r="B216" s="7"/>
      <c r="C216" s="74"/>
      <c r="D216" s="74"/>
      <c r="E216" s="74"/>
      <c r="F216" s="74"/>
      <c r="G216" s="172">
        <v>0</v>
      </c>
      <c r="H216" s="74">
        <v>4.5600000000000003E-4</v>
      </c>
      <c r="I216" s="79" t="str">
        <f>IF($G$111&lt;=A216," E90",IF($G$111&lt;G216,($G$111-G215)*H216,(G216-A216)*H216))</f>
        <v xml:space="preserve"> E90</v>
      </c>
      <c r="J216" s="80"/>
      <c r="K216" s="74"/>
      <c r="L216" s="74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spans="1:27" ht="15" hidden="1" x14ac:dyDescent="0.25">
      <c r="A217" s="74"/>
      <c r="B217" s="7"/>
      <c r="C217" s="74"/>
      <c r="D217" s="74"/>
      <c r="E217" s="74"/>
      <c r="F217" s="74"/>
      <c r="G217" s="172"/>
      <c r="H217" s="74"/>
      <c r="I217" s="81"/>
      <c r="J217" s="80"/>
      <c r="K217" s="74"/>
      <c r="L217" s="74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spans="1:27" ht="14.25" hidden="1" x14ac:dyDescent="0.2">
      <c r="A218" s="74" t="s">
        <v>13</v>
      </c>
      <c r="B218" s="7"/>
      <c r="C218" s="74"/>
      <c r="D218" s="74"/>
      <c r="E218" s="74"/>
      <c r="F218" s="74"/>
      <c r="G218" s="172"/>
      <c r="H218" s="74"/>
      <c r="I218" s="82">
        <f>SUM(J209:J216)</f>
        <v>0</v>
      </c>
      <c r="J218" s="80"/>
      <c r="K218" s="74"/>
      <c r="L218" s="74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spans="1:27" hidden="1" x14ac:dyDescent="0.2">
      <c r="A219" s="7"/>
      <c r="B219" s="7"/>
      <c r="C219" s="7"/>
      <c r="D219" s="7"/>
      <c r="E219" s="7"/>
      <c r="F219" s="7"/>
      <c r="G219" s="172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spans="1:27" hidden="1" x14ac:dyDescent="0.2">
      <c r="A220" s="7"/>
      <c r="B220" s="7"/>
      <c r="C220" s="7"/>
      <c r="D220" s="7"/>
      <c r="E220" s="7"/>
      <c r="F220" s="7"/>
      <c r="G220" s="172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spans="1:27" hidden="1" x14ac:dyDescent="0.2">
      <c r="A221" s="7"/>
      <c r="B221" s="7"/>
      <c r="C221" s="7"/>
      <c r="D221" s="7"/>
      <c r="E221" s="7"/>
      <c r="F221" s="7"/>
      <c r="G221" s="172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spans="1:27" hidden="1" x14ac:dyDescent="0.2">
      <c r="A222" s="7"/>
      <c r="B222" s="7"/>
      <c r="C222" s="7"/>
      <c r="D222" s="7"/>
      <c r="E222" s="7"/>
      <c r="F222" s="7"/>
      <c r="G222" s="172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spans="1:27" hidden="1" x14ac:dyDescent="0.2">
      <c r="A223" s="7"/>
      <c r="B223" s="7"/>
      <c r="C223" s="7"/>
      <c r="D223" s="7"/>
      <c r="E223" s="7"/>
      <c r="F223" s="7"/>
      <c r="G223" s="172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spans="1:27" hidden="1" x14ac:dyDescent="0.2">
      <c r="A224" s="7"/>
      <c r="B224" s="7"/>
      <c r="C224" s="7"/>
      <c r="D224" s="7"/>
      <c r="E224" s="7"/>
      <c r="F224" s="7"/>
      <c r="G224" s="172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spans="1:27" hidden="1" x14ac:dyDescent="0.2">
      <c r="A225" s="7"/>
      <c r="B225" s="7"/>
      <c r="C225" s="7"/>
      <c r="D225" s="7"/>
      <c r="E225" s="7"/>
      <c r="F225" s="7"/>
      <c r="G225" s="172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spans="1:27" hidden="1" x14ac:dyDescent="0.2">
      <c r="A226" s="7"/>
      <c r="B226" s="7"/>
      <c r="C226" s="7"/>
      <c r="D226" s="7"/>
      <c r="E226" s="7"/>
      <c r="F226" s="7"/>
      <c r="G226" s="172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spans="1:27" hidden="1" x14ac:dyDescent="0.2">
      <c r="A227" s="7"/>
      <c r="B227" s="7"/>
      <c r="C227" s="7"/>
      <c r="D227" s="7"/>
      <c r="E227" s="7"/>
      <c r="F227" s="7"/>
      <c r="G227" s="172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spans="1:27" hidden="1" x14ac:dyDescent="0.2">
      <c r="A228" s="7"/>
      <c r="B228" s="7"/>
      <c r="C228" s="7"/>
      <c r="D228" s="7"/>
      <c r="E228" s="7"/>
      <c r="F228" s="7"/>
      <c r="G228" s="172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spans="1:27" hidden="1" x14ac:dyDescent="0.2">
      <c r="A229" s="7"/>
      <c r="B229" s="7"/>
      <c r="C229" s="7"/>
      <c r="D229" s="7"/>
      <c r="E229" s="7"/>
      <c r="F229" s="7"/>
      <c r="G229" s="172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spans="1:27" hidden="1" x14ac:dyDescent="0.2">
      <c r="A230" s="7"/>
      <c r="B230" s="7"/>
      <c r="C230" s="7"/>
      <c r="D230" s="7"/>
      <c r="E230" s="7"/>
      <c r="F230" s="7"/>
      <c r="G230" s="172"/>
      <c r="H230" s="7"/>
      <c r="I230" s="7"/>
      <c r="J230" s="7"/>
      <c r="K230" s="7"/>
    </row>
    <row r="231" spans="1:27" hidden="1" x14ac:dyDescent="0.2">
      <c r="G231" s="170"/>
    </row>
    <row r="232" spans="1:27" hidden="1" x14ac:dyDescent="0.2">
      <c r="G232" s="170"/>
    </row>
    <row r="233" spans="1:27" hidden="1" x14ac:dyDescent="0.2">
      <c r="C233" s="19"/>
      <c r="D233" s="22"/>
      <c r="E233" s="22"/>
      <c r="F233" s="22"/>
      <c r="G233" s="177">
        <f>IF(C86=1,185,0)</f>
        <v>185</v>
      </c>
      <c r="H233" s="19">
        <f>IF(C86=2,335,0)</f>
        <v>0</v>
      </c>
      <c r="I233" s="19">
        <f>IF(C86&gt;2,(335+(C86-2)*200),0)</f>
        <v>0</v>
      </c>
    </row>
    <row r="234" spans="1:27" hidden="1" x14ac:dyDescent="0.2">
      <c r="C234" s="19"/>
      <c r="D234" s="22"/>
      <c r="E234" s="22"/>
      <c r="F234" s="22"/>
      <c r="G234" s="177"/>
      <c r="H234" s="19"/>
      <c r="I234" s="19"/>
    </row>
    <row r="235" spans="1:27" hidden="1" x14ac:dyDescent="0.2">
      <c r="C235" s="19"/>
      <c r="D235" s="22"/>
      <c r="E235" s="22"/>
      <c r="F235" s="22"/>
      <c r="G235" s="177">
        <f>SUM(G233:I233)</f>
        <v>185</v>
      </c>
      <c r="H235" s="19"/>
      <c r="I235" s="19"/>
    </row>
    <row r="236" spans="1:27" hidden="1" x14ac:dyDescent="0.2">
      <c r="C236" s="19"/>
      <c r="D236" s="22"/>
      <c r="E236" s="22"/>
      <c r="F236" s="22"/>
      <c r="G236" s="177"/>
      <c r="H236" s="19"/>
      <c r="I236" s="19"/>
    </row>
    <row r="237" spans="1:27" hidden="1" x14ac:dyDescent="0.2">
      <c r="C237" s="19"/>
      <c r="D237" s="22"/>
      <c r="E237" s="22"/>
      <c r="F237" s="22"/>
      <c r="G237" s="177"/>
      <c r="H237" s="19"/>
      <c r="I237" s="19"/>
    </row>
    <row r="238" spans="1:27" hidden="1" x14ac:dyDescent="0.2">
      <c r="C238" s="19"/>
      <c r="D238" s="22"/>
      <c r="E238" s="22"/>
      <c r="F238" s="22"/>
      <c r="G238" s="177"/>
      <c r="H238" s="19"/>
      <c r="I238" s="19"/>
    </row>
    <row r="239" spans="1:27" ht="15" hidden="1" x14ac:dyDescent="0.25">
      <c r="A239" s="108" t="s">
        <v>71</v>
      </c>
      <c r="B239" s="108"/>
      <c r="C239" s="108"/>
      <c r="D239" s="108"/>
      <c r="E239" s="108"/>
      <c r="F239" s="108"/>
      <c r="G239" s="178">
        <f>F84</f>
        <v>0</v>
      </c>
      <c r="H239" s="110"/>
      <c r="I239" s="35"/>
    </row>
    <row r="240" spans="1:27" ht="14.25" hidden="1" x14ac:dyDescent="0.2">
      <c r="A240" s="25" t="s">
        <v>11</v>
      </c>
      <c r="B240" s="25"/>
      <c r="C240" s="25"/>
      <c r="D240" s="25"/>
      <c r="E240" s="25"/>
      <c r="F240" s="25"/>
      <c r="G240" s="173" t="s">
        <v>11</v>
      </c>
      <c r="H240" s="26" t="s">
        <v>74</v>
      </c>
      <c r="I240" s="25" t="s">
        <v>75</v>
      </c>
    </row>
    <row r="241" spans="1:9" ht="15" hidden="1" x14ac:dyDescent="0.25">
      <c r="A241" s="109">
        <v>0</v>
      </c>
      <c r="B241" s="109"/>
      <c r="C241" s="109"/>
      <c r="D241" s="109"/>
      <c r="E241" s="109"/>
      <c r="F241" s="109"/>
      <c r="G241" s="178">
        <v>7500</v>
      </c>
      <c r="H241" s="30">
        <v>1.4250000000000001E-2</v>
      </c>
      <c r="I241" s="109">
        <f>IF(F84&lt;G241,F84*H241,G241*H241)</f>
        <v>0</v>
      </c>
    </row>
    <row r="242" spans="1:9" ht="15" hidden="1" x14ac:dyDescent="0.25">
      <c r="A242" s="109">
        <v>7500</v>
      </c>
      <c r="B242" s="109"/>
      <c r="C242" s="109"/>
      <c r="D242" s="109"/>
      <c r="E242" s="109"/>
      <c r="F242" s="109"/>
      <c r="G242" s="178">
        <v>17500</v>
      </c>
      <c r="H242" s="30">
        <v>1.14E-2</v>
      </c>
      <c r="I242" s="109" t="str">
        <f>IF(F84&lt;=A242," ",IF(F84&lt;G242,(F84-G241)*H242,(G242-A242)*H242))</f>
        <v xml:space="preserve"> </v>
      </c>
    </row>
    <row r="243" spans="1:9" ht="15" hidden="1" x14ac:dyDescent="0.25">
      <c r="A243" s="109">
        <v>17500</v>
      </c>
      <c r="B243" s="109"/>
      <c r="C243" s="109"/>
      <c r="D243" s="109"/>
      <c r="E243" s="109"/>
      <c r="F243" s="109"/>
      <c r="G243" s="178">
        <v>30000</v>
      </c>
      <c r="H243" s="30">
        <v>6.8399999999999997E-3</v>
      </c>
      <c r="I243" s="109" t="str">
        <f>IF(F84&lt;=A243," ",IF(F84&lt;G243,(F84-G242)*H243,(G243-A243)*H243))</f>
        <v xml:space="preserve"> </v>
      </c>
    </row>
    <row r="244" spans="1:9" ht="15" hidden="1" x14ac:dyDescent="0.25">
      <c r="A244" s="109">
        <v>30000</v>
      </c>
      <c r="B244" s="109"/>
      <c r="C244" s="109"/>
      <c r="D244" s="109"/>
      <c r="E244" s="109"/>
      <c r="F244" s="109"/>
      <c r="G244" s="178">
        <v>45495</v>
      </c>
      <c r="H244" s="30">
        <v>5.7000000000000002E-3</v>
      </c>
      <c r="I244" s="109" t="str">
        <f>IF(F84&lt;=A244," ",IF(F84&lt;G244,(F84-G243)*H244,(G244-A244)*H244))</f>
        <v xml:space="preserve"> </v>
      </c>
    </row>
    <row r="245" spans="1:9" ht="15" hidden="1" x14ac:dyDescent="0.25">
      <c r="A245" s="109">
        <v>45495</v>
      </c>
      <c r="B245" s="109"/>
      <c r="C245" s="109"/>
      <c r="D245" s="109"/>
      <c r="E245" s="109"/>
      <c r="F245" s="109"/>
      <c r="G245" s="178">
        <v>64095</v>
      </c>
      <c r="H245" s="30">
        <v>4.5599999999999998E-3</v>
      </c>
      <c r="I245" s="109" t="str">
        <f>IF(F84&lt;=A245," ",IF(F84&lt;G245,(F84-G244)*H245,(G245-A245)*H245))</f>
        <v xml:space="preserve"> </v>
      </c>
    </row>
    <row r="246" spans="1:9" ht="15" hidden="1" x14ac:dyDescent="0.25">
      <c r="A246" s="109">
        <v>64095</v>
      </c>
      <c r="B246" s="109"/>
      <c r="C246" s="109"/>
      <c r="D246" s="109"/>
      <c r="E246" s="109"/>
      <c r="F246" s="109"/>
      <c r="G246" s="178">
        <v>250095</v>
      </c>
      <c r="H246" s="30">
        <v>2.2799999999999999E-3</v>
      </c>
      <c r="I246" s="109" t="str">
        <f>IF(F84&lt;=A246," ",IF(F84&lt;G246,(F84-G245)*H246,(G246-A246)*H246))</f>
        <v xml:space="preserve"> </v>
      </c>
    </row>
    <row r="247" spans="1:9" ht="15" hidden="1" x14ac:dyDescent="0.25">
      <c r="A247" s="109">
        <v>250095</v>
      </c>
      <c r="B247" s="109"/>
      <c r="C247" s="109"/>
      <c r="D247" s="109"/>
      <c r="E247" s="109"/>
      <c r="F247" s="109"/>
      <c r="G247" s="178">
        <f>F84</f>
        <v>0</v>
      </c>
      <c r="H247" s="111">
        <v>4.5600000000000003E-4</v>
      </c>
      <c r="I247" s="109" t="str">
        <f>IF(F84&lt;=A247,"E90",IF(F84&lt;G247,(F84-G246)*H247,(G247-A247)*H247))</f>
        <v>E90</v>
      </c>
    </row>
    <row r="248" spans="1:9" ht="15" hidden="1" x14ac:dyDescent="0.25">
      <c r="A248" s="35"/>
      <c r="B248" s="35"/>
      <c r="C248" s="35"/>
      <c r="D248" s="35"/>
      <c r="E248" s="35"/>
      <c r="F248" s="35"/>
      <c r="G248" s="179"/>
      <c r="H248" s="35"/>
      <c r="I248" s="35"/>
    </row>
    <row r="249" spans="1:9" ht="15" hidden="1" x14ac:dyDescent="0.25">
      <c r="A249" s="25" t="s">
        <v>13</v>
      </c>
      <c r="B249" s="36"/>
      <c r="C249" s="36"/>
      <c r="D249" s="36"/>
      <c r="E249" s="36"/>
      <c r="F249" s="36"/>
      <c r="G249" s="179"/>
      <c r="H249" s="35" t="s">
        <v>76</v>
      </c>
      <c r="I249" s="112">
        <f>SUM(I241:I248)</f>
        <v>0</v>
      </c>
    </row>
    <row r="250" spans="1:9" hidden="1" x14ac:dyDescent="0.2">
      <c r="A250" s="7"/>
      <c r="B250" s="7"/>
      <c r="C250" s="7"/>
      <c r="D250" s="7"/>
      <c r="E250" s="7"/>
      <c r="F250" s="7"/>
      <c r="G250" s="172"/>
      <c r="H250" s="7" t="s">
        <v>77</v>
      </c>
      <c r="I250" s="113">
        <f>I249/4</f>
        <v>0</v>
      </c>
    </row>
    <row r="251" spans="1:9" hidden="1" x14ac:dyDescent="0.2">
      <c r="G251" s="170"/>
    </row>
    <row r="252" spans="1:9" hidden="1" x14ac:dyDescent="0.2">
      <c r="G252" s="170"/>
    </row>
    <row r="253" spans="1:9" hidden="1" x14ac:dyDescent="0.2">
      <c r="G253" s="170"/>
    </row>
    <row r="254" spans="1:9" hidden="1" x14ac:dyDescent="0.2">
      <c r="G254" s="170"/>
    </row>
    <row r="255" spans="1:9" hidden="1" x14ac:dyDescent="0.2">
      <c r="G255" s="170"/>
    </row>
    <row r="256" spans="1:9" hidden="1" x14ac:dyDescent="0.2">
      <c r="G256" s="170"/>
    </row>
    <row r="257" spans="7:7" hidden="1" x14ac:dyDescent="0.2">
      <c r="G257" s="170"/>
    </row>
    <row r="258" spans="7:7" hidden="1" x14ac:dyDescent="0.2">
      <c r="G258" s="170"/>
    </row>
    <row r="259" spans="7:7" hidden="1" x14ac:dyDescent="0.2">
      <c r="G259" s="170"/>
    </row>
    <row r="260" spans="7:7" hidden="1" x14ac:dyDescent="0.2">
      <c r="G260" s="170"/>
    </row>
    <row r="261" spans="7:7" hidden="1" x14ac:dyDescent="0.2">
      <c r="G261" s="170"/>
    </row>
    <row r="262" spans="7:7" hidden="1" x14ac:dyDescent="0.2">
      <c r="G262" s="170"/>
    </row>
    <row r="263" spans="7:7" hidden="1" x14ac:dyDescent="0.2">
      <c r="G263" s="170"/>
    </row>
    <row r="264" spans="7:7" hidden="1" x14ac:dyDescent="0.2">
      <c r="G264" s="170"/>
    </row>
    <row r="265" spans="7:7" hidden="1" x14ac:dyDescent="0.2">
      <c r="G265" s="170"/>
    </row>
    <row r="266" spans="7:7" hidden="1" x14ac:dyDescent="0.2">
      <c r="G266" s="170"/>
    </row>
    <row r="267" spans="7:7" hidden="1" x14ac:dyDescent="0.2">
      <c r="G267" s="170"/>
    </row>
    <row r="268" spans="7:7" hidden="1" x14ac:dyDescent="0.2">
      <c r="G268" s="170"/>
    </row>
    <row r="269" spans="7:7" hidden="1" x14ac:dyDescent="0.2">
      <c r="G269" s="170"/>
    </row>
    <row r="270" spans="7:7" hidden="1" x14ac:dyDescent="0.2">
      <c r="G270" s="170"/>
    </row>
    <row r="271" spans="7:7" hidden="1" x14ac:dyDescent="0.2">
      <c r="G271" s="170"/>
    </row>
    <row r="272" spans="7:7" hidden="1" x14ac:dyDescent="0.2">
      <c r="G272" s="170"/>
    </row>
    <row r="273" spans="7:7" hidden="1" x14ac:dyDescent="0.2">
      <c r="G273" s="170"/>
    </row>
    <row r="274" spans="7:7" hidden="1" x14ac:dyDescent="0.2">
      <c r="G274" s="170"/>
    </row>
    <row r="275" spans="7:7" hidden="1" x14ac:dyDescent="0.2">
      <c r="G275" s="170"/>
    </row>
    <row r="276" spans="7:7" hidden="1" x14ac:dyDescent="0.2">
      <c r="G276" s="170"/>
    </row>
    <row r="277" spans="7:7" hidden="1" x14ac:dyDescent="0.2">
      <c r="G277" s="170"/>
    </row>
    <row r="278" spans="7:7" hidden="1" x14ac:dyDescent="0.2">
      <c r="G278" s="170"/>
    </row>
    <row r="279" spans="7:7" hidden="1" x14ac:dyDescent="0.2">
      <c r="G279" s="170"/>
    </row>
    <row r="280" spans="7:7" hidden="1" x14ac:dyDescent="0.2">
      <c r="G280" s="170"/>
    </row>
    <row r="281" spans="7:7" hidden="1" x14ac:dyDescent="0.2">
      <c r="G281" s="170"/>
    </row>
    <row r="282" spans="7:7" hidden="1" x14ac:dyDescent="0.2">
      <c r="G282" s="170"/>
    </row>
    <row r="283" spans="7:7" hidden="1" x14ac:dyDescent="0.2">
      <c r="G283" s="170"/>
    </row>
    <row r="284" spans="7:7" hidden="1" x14ac:dyDescent="0.2">
      <c r="G284" s="170"/>
    </row>
    <row r="285" spans="7:7" hidden="1" x14ac:dyDescent="0.2">
      <c r="G285" s="170"/>
    </row>
    <row r="286" spans="7:7" hidden="1" x14ac:dyDescent="0.2">
      <c r="G286" s="170"/>
    </row>
    <row r="287" spans="7:7" hidden="1" x14ac:dyDescent="0.2">
      <c r="G287" s="170"/>
    </row>
    <row r="288" spans="7:7" hidden="1" x14ac:dyDescent="0.2">
      <c r="G288" s="170"/>
    </row>
    <row r="289" spans="7:7" hidden="1" x14ac:dyDescent="0.2">
      <c r="G289" s="170"/>
    </row>
    <row r="290" spans="7:7" hidden="1" x14ac:dyDescent="0.2">
      <c r="G290" s="170"/>
    </row>
    <row r="291" spans="7:7" hidden="1" x14ac:dyDescent="0.2">
      <c r="G291" s="170"/>
    </row>
    <row r="292" spans="7:7" hidden="1" x14ac:dyDescent="0.2">
      <c r="G292" s="170"/>
    </row>
    <row r="293" spans="7:7" hidden="1" x14ac:dyDescent="0.2">
      <c r="G293" s="170"/>
    </row>
    <row r="294" spans="7:7" hidden="1" x14ac:dyDescent="0.2">
      <c r="G294" s="170"/>
    </row>
    <row r="295" spans="7:7" hidden="1" x14ac:dyDescent="0.2">
      <c r="G295" s="170"/>
    </row>
    <row r="296" spans="7:7" hidden="1" x14ac:dyDescent="0.2">
      <c r="G296" s="170"/>
    </row>
    <row r="297" spans="7:7" hidden="1" x14ac:dyDescent="0.2">
      <c r="G297" s="170"/>
    </row>
    <row r="298" spans="7:7" hidden="1" x14ac:dyDescent="0.2">
      <c r="G298" s="170"/>
    </row>
    <row r="299" spans="7:7" hidden="1" x14ac:dyDescent="0.2">
      <c r="G299" s="170"/>
    </row>
    <row r="300" spans="7:7" hidden="1" x14ac:dyDescent="0.2">
      <c r="G300" s="170"/>
    </row>
    <row r="301" spans="7:7" hidden="1" x14ac:dyDescent="0.2">
      <c r="G301" s="170"/>
    </row>
    <row r="302" spans="7:7" hidden="1" x14ac:dyDescent="0.2">
      <c r="G302" s="170"/>
    </row>
    <row r="303" spans="7:7" hidden="1" x14ac:dyDescent="0.2">
      <c r="G303" s="170"/>
    </row>
    <row r="304" spans="7:7" hidden="1" x14ac:dyDescent="0.2">
      <c r="G304" s="170"/>
    </row>
    <row r="305" spans="7:7" hidden="1" x14ac:dyDescent="0.2">
      <c r="G305" s="170"/>
    </row>
    <row r="306" spans="7:7" hidden="1" x14ac:dyDescent="0.2">
      <c r="G306" s="170"/>
    </row>
    <row r="307" spans="7:7" hidden="1" x14ac:dyDescent="0.2">
      <c r="G307" s="170"/>
    </row>
    <row r="308" spans="7:7" hidden="1" x14ac:dyDescent="0.2">
      <c r="G308" s="170"/>
    </row>
    <row r="309" spans="7:7" hidden="1" x14ac:dyDescent="0.2">
      <c r="G309" s="170"/>
    </row>
    <row r="310" spans="7:7" hidden="1" x14ac:dyDescent="0.2">
      <c r="G310" s="170"/>
    </row>
    <row r="311" spans="7:7" hidden="1" x14ac:dyDescent="0.2">
      <c r="G311" s="170"/>
    </row>
    <row r="312" spans="7:7" hidden="1" x14ac:dyDescent="0.2">
      <c r="G312" s="170"/>
    </row>
    <row r="313" spans="7:7" hidden="1" x14ac:dyDescent="0.2">
      <c r="G313" s="170"/>
    </row>
    <row r="314" spans="7:7" hidden="1" x14ac:dyDescent="0.2">
      <c r="G314" s="170"/>
    </row>
    <row r="315" spans="7:7" hidden="1" x14ac:dyDescent="0.2">
      <c r="G315" s="170"/>
    </row>
    <row r="316" spans="7:7" hidden="1" x14ac:dyDescent="0.2">
      <c r="G316" s="170"/>
    </row>
    <row r="317" spans="7:7" hidden="1" x14ac:dyDescent="0.2">
      <c r="G317" s="170"/>
    </row>
    <row r="318" spans="7:7" hidden="1" x14ac:dyDescent="0.2">
      <c r="G318" s="170"/>
    </row>
    <row r="319" spans="7:7" hidden="1" x14ac:dyDescent="0.2">
      <c r="G319" s="170"/>
    </row>
    <row r="320" spans="7:7" hidden="1" x14ac:dyDescent="0.2">
      <c r="G320" s="170"/>
    </row>
    <row r="321" spans="7:7" hidden="1" x14ac:dyDescent="0.2">
      <c r="G321" s="170"/>
    </row>
    <row r="322" spans="7:7" hidden="1" x14ac:dyDescent="0.2">
      <c r="G322" s="170"/>
    </row>
    <row r="323" spans="7:7" hidden="1" x14ac:dyDescent="0.2">
      <c r="G323" s="170"/>
    </row>
    <row r="324" spans="7:7" hidden="1" x14ac:dyDescent="0.2">
      <c r="G324" s="170"/>
    </row>
    <row r="325" spans="7:7" hidden="1" x14ac:dyDescent="0.2">
      <c r="G325" s="170"/>
    </row>
    <row r="326" spans="7:7" hidden="1" x14ac:dyDescent="0.2">
      <c r="G326" s="170"/>
    </row>
    <row r="327" spans="7:7" hidden="1" x14ac:dyDescent="0.2">
      <c r="G327" s="170"/>
    </row>
    <row r="328" spans="7:7" hidden="1" x14ac:dyDescent="0.2">
      <c r="G328" s="170"/>
    </row>
    <row r="329" spans="7:7" hidden="1" x14ac:dyDescent="0.2">
      <c r="G329" s="170"/>
    </row>
    <row r="330" spans="7:7" hidden="1" x14ac:dyDescent="0.2">
      <c r="G330" s="170"/>
    </row>
    <row r="331" spans="7:7" hidden="1" x14ac:dyDescent="0.2">
      <c r="G331" s="170"/>
    </row>
    <row r="332" spans="7:7" hidden="1" x14ac:dyDescent="0.2">
      <c r="G332" s="170"/>
    </row>
    <row r="333" spans="7:7" hidden="1" x14ac:dyDescent="0.2">
      <c r="G333" s="170"/>
    </row>
    <row r="334" spans="7:7" hidden="1" x14ac:dyDescent="0.2">
      <c r="G334" s="170"/>
    </row>
    <row r="335" spans="7:7" hidden="1" x14ac:dyDescent="0.2">
      <c r="G335" s="170"/>
    </row>
    <row r="336" spans="7:7" hidden="1" x14ac:dyDescent="0.2">
      <c r="G336" s="170"/>
    </row>
    <row r="337" spans="7:7" hidden="1" x14ac:dyDescent="0.2">
      <c r="G337" s="170"/>
    </row>
    <row r="338" spans="7:7" hidden="1" x14ac:dyDescent="0.2">
      <c r="G338" s="170"/>
    </row>
    <row r="339" spans="7:7" hidden="1" x14ac:dyDescent="0.2">
      <c r="G339" s="170"/>
    </row>
    <row r="340" spans="7:7" hidden="1" x14ac:dyDescent="0.2">
      <c r="G340" s="170"/>
    </row>
    <row r="341" spans="7:7" hidden="1" x14ac:dyDescent="0.2">
      <c r="G341" s="170"/>
    </row>
    <row r="342" spans="7:7" hidden="1" x14ac:dyDescent="0.2">
      <c r="G342" s="170"/>
    </row>
    <row r="343" spans="7:7" x14ac:dyDescent="0.2">
      <c r="G343" s="170"/>
    </row>
  </sheetData>
  <sheetProtection algorithmName="SHA-512" hashValue="cNjJiOL/y3mkUKxdMcMCdrXMo49pz3sxKKCTBPC66xdvZpQ/N2AcQlsZVPLXpg9ewhb36yaEa5NBu05t9kTNjQ==" saltValue="MBcAzmLkTHB9k6t6qG4V6g==" spinCount="100000" sheet="1" objects="1" scenarios="1"/>
  <phoneticPr fontId="0" type="noConversion"/>
  <dataValidations count="6">
    <dataValidation type="list" allowBlank="1" showInputMessage="1" showErrorMessage="1" sqref="C9:F9">
      <formula1>$J$118:$J$119</formula1>
    </dataValidation>
    <dataValidation type="list" allowBlank="1" showInputMessage="1" showErrorMessage="1" sqref="C11:F11">
      <formula1>$K$118:$K$119</formula1>
    </dataValidation>
    <dataValidation type="list" allowBlank="1" showInputMessage="1" showErrorMessage="1" sqref="C12:F12">
      <formula1>$L$118:$L$119</formula1>
    </dataValidation>
    <dataValidation type="list" allowBlank="1" showInputMessage="1" showErrorMessage="1" sqref="C13:F13">
      <formula1>$M$118:$M$119</formula1>
    </dataValidation>
    <dataValidation type="list" allowBlank="1" showInputMessage="1" showErrorMessage="1" sqref="F52">
      <formula1>$J$173:$J$174</formula1>
    </dataValidation>
    <dataValidation type="list" allowBlank="1" showInputMessage="1" showErrorMessage="1" sqref="F86">
      <formula1>$H$96:$H$97</formula1>
    </dataValidation>
  </dataValidations>
  <hyperlinks>
    <hyperlink ref="C105" r:id="rId1"/>
    <hyperlink ref="F105" r:id="rId2"/>
    <hyperlink ref="C103" r:id="rId3"/>
    <hyperlink ref="F103" r:id="rId4"/>
    <hyperlink ref="C107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VBIFCRMH</vt:lpstr>
      <vt:lpstr>VBIFCRMH!_1._Zegels_Minuut_Brevet</vt:lpstr>
      <vt:lpstr>VBIFCRMH!_2._Registratie_Minuut_Brevet</vt:lpstr>
      <vt:lpstr>VBIFCRMH!_3._Registratie_aanhangsel</vt:lpstr>
      <vt:lpstr>VBIFCRMH!Aard</vt:lpstr>
      <vt:lpstr>VBIFCRMH!Afdrukbereik</vt:lpstr>
      <vt:lpstr>VBIFCRMH!Datum</vt:lpstr>
      <vt:lpstr>VBIFCRMH!KOSTENFICHE</vt:lpstr>
      <vt:lpstr>VBIFCRMH!Naam</vt:lpstr>
      <vt:lpstr>VBIFCRMH!Rep.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2014-11-23T20:56:22Z</dcterms:modified>
</cp:coreProperties>
</file>