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Livret novembre 2014\"/>
    </mc:Choice>
  </mc:AlternateContent>
  <bookViews>
    <workbookView xWindow="480" yWindow="150" windowWidth="14355" windowHeight="7995"/>
  </bookViews>
  <sheets>
    <sheet name="VBIFTVABREYNECR" sheetId="1" r:id="rId1"/>
  </sheets>
  <definedNames>
    <definedName name="_1._Zegels_Minuut_Brevet" localSheetId="0">VBIFTVABREYNECR!$A$19:$F$19</definedName>
    <definedName name="_1._Zegels_Minuut_Brevet">#REF!</definedName>
    <definedName name="_10._Tweede_getuigschrift" localSheetId="0">VBIFTVABREYNECR!#REF!</definedName>
    <definedName name="_10._Tweede_getuigschrift">#REF!</definedName>
    <definedName name="_11._Kadaster_uittreksel" localSheetId="0">VBIFTVABREYNECR!#REF!</definedName>
    <definedName name="_11._Kadaster_uittreksel">#REF!</definedName>
    <definedName name="_12._Getuigen" localSheetId="0">VBIFTVABREYNECR!#REF!</definedName>
    <definedName name="_12._Getuigen">#REF!</definedName>
    <definedName name="_13._Allerlei_uitgaven" localSheetId="0">VBIFTVABREYNECR!#REF!</definedName>
    <definedName name="_13._Allerlei_uitgaven">#REF!</definedName>
    <definedName name="_14." localSheetId="0">VBIFTVABREYNECR!#REF!</definedName>
    <definedName name="_14.">#REF!</definedName>
    <definedName name="_15." localSheetId="0">VBIFTVABREYNECR!#REF!</definedName>
    <definedName name="_15.">#REF!</definedName>
    <definedName name="_2._Registratie_Minuut_Brevet" localSheetId="0">VBIFTVABREYNECR!$B$26:$G$26</definedName>
    <definedName name="_2._Registratie_Minuut_Brevet">#REF!</definedName>
    <definedName name="_3._Registratie_aanhangsel" localSheetId="0">VBIFTVABREYNECR!$E$27:$G$27</definedName>
    <definedName name="_3._Registratie_aanhangsel">#REF!</definedName>
    <definedName name="_4.Zegels_afschrift_grosse" localSheetId="0">VBIFTVABREYNECR!#REF!</definedName>
    <definedName name="_4.Zegels_afschrift_grosse">#REF!</definedName>
    <definedName name="_5._Hypotheek__inschr._overschr._doorh." localSheetId="0">VBIFTVABREYNECR!#REF!</definedName>
    <definedName name="_5._Hypotheek__inschr._overschr._doorh.">#REF!</definedName>
    <definedName name="_6._Loon_pandbewaarder" localSheetId="0">VBIFTVABREYNECR!#REF!</definedName>
    <definedName name="_6._Loon_pandbewaarder">#REF!</definedName>
    <definedName name="_7._Zegels__bord._aanh." localSheetId="0">VBIFTVABREYNECR!#REF!</definedName>
    <definedName name="_7._Zegels__bord._aanh.">#REF!</definedName>
    <definedName name="_8._Opzoekingen" localSheetId="0">VBIFTVABREYNECR!#REF!</definedName>
    <definedName name="_8._Opzoekingen">#REF!</definedName>
    <definedName name="_9._Hypothecair_getuigschrift" localSheetId="0">VBIFTVABREYNECR!#REF!</definedName>
    <definedName name="_9._Hypothecair_getuigschrift">#REF!</definedName>
    <definedName name="Aard" localSheetId="0">VBIFTVABREYNECR!$B$4:$F$4</definedName>
    <definedName name="Aard">#REF!</definedName>
    <definedName name="_xlnm.Print_Area" localSheetId="0">VBIFTVABREYNECR!$A$1:$E$82</definedName>
    <definedName name="Datum" localSheetId="0">VBIFTVABREYNECR!$B$4:$G$43</definedName>
    <definedName name="Datum">#REF!</definedName>
    <definedName name="gemeentelijke_info">#REF!</definedName>
    <definedName name="Kantoor_van_Notaris_J._SIMONART_te_Leuven" localSheetId="0">VBIFTVABREYNECR!#REF!</definedName>
    <definedName name="Kantoor_van_Notaris_J._SIMONART_te_Leuven">#REF!</definedName>
    <definedName name="KOSTENFICHE" localSheetId="0">VBIFTVABREYNECR!$A$1:$G$43</definedName>
    <definedName name="KOSTENFICHE">#REF!</definedName>
    <definedName name="Last_Row">IF(Values_Entered,Header_Row+Number_of_Payments,Header_Row)</definedName>
    <definedName name="Naam" localSheetId="0">VBIFTVABREYNECR!#REF!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VBIFTVABREYNECR!$F$4:$F$45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VBIFTVABREYNECR!#REF!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VBIFTVABREYNECR!$A$3:$G$43</definedName>
  </definedNames>
  <calcPr calcId="152511"/>
</workbook>
</file>

<file path=xl/calcChain.xml><?xml version="1.0" encoding="utf-8"?>
<calcChain xmlns="http://schemas.openxmlformats.org/spreadsheetml/2006/main">
  <c r="D40" i="1" l="1"/>
  <c r="B10" i="1"/>
  <c r="F140" i="1" s="1"/>
  <c r="D20" i="1"/>
  <c r="D21" i="1"/>
  <c r="D25" i="1"/>
  <c r="D27" i="1"/>
  <c r="E42" i="1"/>
  <c r="C51" i="1"/>
  <c r="C62" i="1"/>
  <c r="D190" i="1" s="1"/>
  <c r="D64" i="1" s="1"/>
  <c r="D75" i="1" s="1"/>
  <c r="G76" i="1" s="1"/>
  <c r="D66" i="1"/>
  <c r="D67" i="1"/>
  <c r="D69" i="1"/>
  <c r="D70" i="1"/>
  <c r="D73" i="1"/>
  <c r="C94" i="1"/>
  <c r="E94" i="1"/>
  <c r="E95" i="1"/>
  <c r="A100" i="1"/>
  <c r="C63" i="1"/>
  <c r="B123" i="1"/>
  <c r="C123" i="1"/>
  <c r="F123" i="1"/>
  <c r="F124" i="1" s="1"/>
  <c r="B124" i="1"/>
  <c r="C124" i="1"/>
  <c r="F195" i="1"/>
  <c r="F196" i="1"/>
  <c r="F197" i="1"/>
  <c r="E204" i="1" s="1"/>
  <c r="G58" i="1" s="1"/>
  <c r="F198" i="1"/>
  <c r="F199" i="1"/>
  <c r="F200" i="1"/>
  <c r="C201" i="1"/>
  <c r="F201" i="1"/>
  <c r="E202" i="1"/>
  <c r="D59" i="1"/>
  <c r="G75" i="1" l="1"/>
  <c r="G77" i="1" s="1"/>
  <c r="G81" i="1" s="1"/>
  <c r="G59" i="1"/>
  <c r="G79" i="1"/>
  <c r="E43" i="1"/>
  <c r="E45" i="1" s="1"/>
  <c r="C125" i="1"/>
  <c r="C127" i="1" s="1"/>
  <c r="D125" i="1" s="1"/>
  <c r="E125" i="1" s="1"/>
  <c r="D23" i="1" s="1"/>
  <c r="G124" i="1" s="1"/>
  <c r="H124" i="1" s="1"/>
  <c r="D24" i="1" s="1"/>
  <c r="D22" i="1"/>
  <c r="F143" i="1"/>
  <c r="F144" i="1"/>
  <c r="F145" i="1"/>
  <c r="F142" i="1"/>
  <c r="F146" i="1"/>
  <c r="F141" i="1"/>
  <c r="C146" i="1"/>
  <c r="F148" i="1" l="1"/>
  <c r="E19" i="1" s="1"/>
  <c r="E31" i="1" s="1"/>
  <c r="E33" i="1" s="1"/>
  <c r="E30" i="1"/>
</calcChain>
</file>

<file path=xl/comments1.xml><?xml version="1.0" encoding="utf-8"?>
<comments xmlns="http://schemas.openxmlformats.org/spreadsheetml/2006/main">
  <authors>
    <author>licentie</author>
  </authors>
  <commentList>
    <comment ref="D60" authorId="0" shapeId="0">
      <text>
        <r>
          <rPr>
            <b/>
            <sz val="10"/>
            <color indexed="81"/>
            <rFont val="Tahoma"/>
            <family val="2"/>
          </rPr>
          <t>Le montant réel des droits d'enregistrement des annexes</t>
        </r>
      </text>
    </comment>
  </commentList>
</comments>
</file>

<file path=xl/sharedStrings.xml><?xml version="1.0" encoding="utf-8"?>
<sst xmlns="http://schemas.openxmlformats.org/spreadsheetml/2006/main" count="108" uniqueCount="78">
  <si>
    <t>Dossier</t>
  </si>
  <si>
    <t>Prijs</t>
  </si>
  <si>
    <t>Ereloon</t>
  </si>
  <si>
    <t>Abattement</t>
  </si>
  <si>
    <t>Afrekening koper</t>
  </si>
  <si>
    <t>Afrekening verkoper</t>
  </si>
  <si>
    <t>Décompte acquéreur</t>
  </si>
  <si>
    <t>Décompte vendeur</t>
  </si>
  <si>
    <t>Basisbedrag</t>
  </si>
  <si>
    <t>Allerlei uitgaven</t>
  </si>
  <si>
    <t>Bedrag</t>
  </si>
  <si>
    <t>Tarief J</t>
  </si>
  <si>
    <t>Totaal Ereloon</t>
  </si>
  <si>
    <t>Client</t>
  </si>
  <si>
    <t>Valeur terrain</t>
  </si>
  <si>
    <t>Constructions</t>
  </si>
  <si>
    <t>Même propriétaire?</t>
  </si>
  <si>
    <t>Prix des constructions finies à l'acte</t>
  </si>
  <si>
    <t>Charges:</t>
  </si>
  <si>
    <t>Base pour honoraires</t>
  </si>
  <si>
    <t>Acompte payé</t>
  </si>
  <si>
    <t>Réduction art.53?</t>
  </si>
  <si>
    <t>Reportabilité? (montant)</t>
  </si>
  <si>
    <t>Abattement ordinaire?</t>
  </si>
  <si>
    <t>Abattement majoré?</t>
  </si>
  <si>
    <t>Frais à charge de l'acquéreur</t>
  </si>
  <si>
    <t>Honoraire</t>
  </si>
  <si>
    <t>Enregistrement</t>
  </si>
  <si>
    <t>Réduction art. 53</t>
  </si>
  <si>
    <t>Reportabilité</t>
  </si>
  <si>
    <t>Abattement majoré</t>
  </si>
  <si>
    <t>TVA</t>
  </si>
  <si>
    <t>Enregistrement annexe(s)</t>
  </si>
  <si>
    <t>Transcription (rôles)</t>
  </si>
  <si>
    <t>Frais divers</t>
  </si>
  <si>
    <t>Quote-part acte de base ou acte de lotissement</t>
  </si>
  <si>
    <t>Total frais acquéreur:</t>
  </si>
  <si>
    <t>Total acquéreur:</t>
  </si>
  <si>
    <t>Frais à charge du vendeur</t>
  </si>
  <si>
    <t>Renseignements urbanistiques</t>
  </si>
  <si>
    <t>Mesurage</t>
  </si>
  <si>
    <t>Commission agence immobilière</t>
  </si>
  <si>
    <t>Attestation(s) du sol</t>
  </si>
  <si>
    <t>Autres (vacations …)</t>
  </si>
  <si>
    <t>Total frais vendeur</t>
  </si>
  <si>
    <t>Total vendeur:</t>
  </si>
  <si>
    <t>oui</t>
  </si>
  <si>
    <t>non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</si>
  <si>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</si>
  <si>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</si>
  <si>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</si>
  <si>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</si>
  <si>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</si>
  <si>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</si>
  <si>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</si>
  <si>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Basis</t>
  </si>
  <si>
    <t>OUVERTURE DE CRÉDIT</t>
  </si>
  <si>
    <t>Base enregistrement</t>
  </si>
  <si>
    <t>Principal</t>
  </si>
  <si>
    <t>Accessoires</t>
  </si>
  <si>
    <t>Base</t>
  </si>
  <si>
    <t>Base honoraire</t>
  </si>
  <si>
    <t>Crédit tarif social?</t>
  </si>
  <si>
    <t>------------------------------------------------------------------------------------------------</t>
  </si>
  <si>
    <t>Droits d'enregistrement</t>
  </si>
  <si>
    <t>(TVA)</t>
  </si>
  <si>
    <t>Droits d'enregistrement des annexes</t>
  </si>
  <si>
    <t>Droit d'hypothèque</t>
  </si>
  <si>
    <t>Honoraire conserv. des hypothèques</t>
  </si>
  <si>
    <t>Provision frais d'hypothèque</t>
  </si>
  <si>
    <t>Droits d'écriture</t>
  </si>
  <si>
    <t>Total frais</t>
  </si>
  <si>
    <t>Total</t>
  </si>
  <si>
    <t>Ensemble</t>
  </si>
  <si>
    <t>Total:</t>
  </si>
  <si>
    <t>Inscription à combien de bureaux d'hypothèques?</t>
  </si>
  <si>
    <t>Livret</t>
  </si>
  <si>
    <t>VENTE BIEN IMMOBILIER AVEC TVA EN FLANDRE AVEC CREDIT HYPOTHECAIRE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</si>
</sst>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\ &quot;€&quot;_-;\-* #,##0.00\ &quot;€&quot;_-;_-* &quot;-&quot;??\ &quot;€&quot;_-;_-@_-"/>
    <numFmt numFmtId="165" formatCode="_-* #,##0.00\ &quot;BF&quot;_-;\-* #,##0.00\ &quot;BF&quot;_-;_-* &quot;-&quot;??\ &quot;BF&quot;_-;_-@_-"/>
    <numFmt numFmtId="166" formatCode="_-* #,##0.00\ [$EUR]_-;\-* #,##0.00\ [$EUR]_-;_-* &quot;-&quot;??\ [$EUR]_-;_-@_-"/>
    <numFmt numFmtId="167" formatCode="#,##0.00\ [$EUR]"/>
    <numFmt numFmtId="168" formatCode="#,##0&quot; BF&quot;;\-#,##0&quot; BF&quot;"/>
    <numFmt numFmtId="169" formatCode="0.000%"/>
    <numFmt numFmtId="170" formatCode="#.##000"/>
    <numFmt numFmtId="171" formatCode="_-* #,##0\ _F_B_-;\-* #,##0\ _F_B_-;_-* &quot;-&quot;\ _F_B_-;_-@_-"/>
    <numFmt numFmtId="172" formatCode="\$#,#00"/>
    <numFmt numFmtId="173" formatCode="_-* #,##0\ &quot;FB&quot;_-;\-* #,##0\ &quot;FB&quot;_-;_-* &quot;-&quot;\ &quot;FB&quot;_-;_-@_-"/>
    <numFmt numFmtId="174" formatCode="m\o\n\t\h\ d\,\ \y\y\y\y"/>
    <numFmt numFmtId="175" formatCode="#,#00"/>
    <numFmt numFmtId="176" formatCode="#,"/>
    <numFmt numFmtId="177" formatCode="%#,#00"/>
    <numFmt numFmtId="178" formatCode="#,##0.00\ &quot;€&quot;"/>
    <numFmt numFmtId="179" formatCode="#,##0&quot; Fr&quot;;\-#,##0&quot; Fr&quot;"/>
  </numFmts>
  <fonts count="19"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8"/>
      <name val="Futura Bk BT"/>
      <family val="2"/>
    </font>
    <font>
      <b/>
      <sz val="16"/>
      <color indexed="9"/>
      <name val="Arial"/>
      <family val="2"/>
    </font>
    <font>
      <b/>
      <sz val="10"/>
      <color indexed="9"/>
      <name val="Arial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1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00FF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ck">
        <color indexed="20"/>
      </top>
      <bottom/>
      <diagonal/>
    </border>
    <border>
      <left style="thick">
        <color indexed="64"/>
      </left>
      <right/>
      <top/>
      <bottom/>
      <diagonal/>
    </border>
    <border>
      <left/>
      <right/>
      <top style="thin">
        <color indexed="20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 style="double">
        <color indexed="20"/>
      </left>
      <right style="double">
        <color indexed="20"/>
      </right>
      <top style="double">
        <color indexed="20"/>
      </top>
      <bottom/>
      <diagonal/>
    </border>
    <border>
      <left/>
      <right/>
      <top style="thick">
        <color indexed="10"/>
      </top>
      <bottom/>
      <diagonal/>
    </border>
    <border>
      <left/>
      <right style="thick">
        <color indexed="10"/>
      </right>
      <top/>
      <bottom/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/>
      <top/>
      <bottom/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/>
      <top/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0" fontId="8" fillId="0" borderId="0">
      <protection locked="0"/>
    </xf>
    <xf numFmtId="171" fontId="1" fillId="0" borderId="0" applyFont="0" applyFill="0" applyBorder="0" applyAlignment="0" applyProtection="0"/>
    <xf numFmtId="172" fontId="8" fillId="0" borderId="0">
      <protection locked="0"/>
    </xf>
    <xf numFmtId="173" fontId="1" fillId="0" borderId="0" applyFont="0" applyFill="0" applyBorder="0" applyAlignment="0" applyProtection="0"/>
    <xf numFmtId="174" fontId="8" fillId="0" borderId="0">
      <protection locked="0"/>
    </xf>
    <xf numFmtId="175" fontId="8" fillId="0" borderId="0">
      <protection locked="0"/>
    </xf>
    <xf numFmtId="176" fontId="9" fillId="0" borderId="0">
      <protection locked="0"/>
    </xf>
    <xf numFmtId="176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77" fontId="8" fillId="0" borderId="0">
      <protection locked="0"/>
    </xf>
    <xf numFmtId="0" fontId="10" fillId="0" borderId="0"/>
    <xf numFmtId="0" fontId="17" fillId="0" borderId="0"/>
    <xf numFmtId="0" fontId="1" fillId="0" borderId="0"/>
    <xf numFmtId="0" fontId="17" fillId="0" borderId="0"/>
    <xf numFmtId="176" fontId="8" fillId="0" borderId="1">
      <protection locked="0"/>
    </xf>
    <xf numFmtId="0" fontId="18" fillId="0" borderId="25" applyNumberFormat="0" applyFill="0" applyAlignment="0" applyProtection="0"/>
  </cellStyleXfs>
  <cellXfs count="146">
    <xf numFmtId="0" fontId="0" fillId="0" borderId="0" xfId="0"/>
    <xf numFmtId="165" fontId="1" fillId="2" borderId="2" xfId="13" applyNumberFormat="1" applyFill="1" applyBorder="1" applyAlignment="1" applyProtection="1">
      <protection hidden="1"/>
    </xf>
    <xf numFmtId="0" fontId="1" fillId="2" borderId="0" xfId="13" applyFill="1"/>
    <xf numFmtId="0" fontId="2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protection hidden="1"/>
    </xf>
    <xf numFmtId="0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protection hidden="1"/>
    </xf>
    <xf numFmtId="0" fontId="2" fillId="2" borderId="3" xfId="13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Font="1" applyFill="1" applyBorder="1" applyProtection="1">
      <protection hidden="1"/>
    </xf>
    <xf numFmtId="166" fontId="1" fillId="2" borderId="0" xfId="13" applyNumberFormat="1" applyFill="1" applyBorder="1" applyProtection="1">
      <protection hidden="1"/>
    </xf>
    <xf numFmtId="0" fontId="1" fillId="2" borderId="3" xfId="13" applyFill="1" applyBorder="1" applyAlignment="1" applyProtection="1">
      <alignment horizontal="left"/>
      <protection hidden="1"/>
    </xf>
    <xf numFmtId="0" fontId="1" fillId="2" borderId="0" xfId="13" applyFont="1" applyFill="1" applyProtection="1">
      <protection hidden="1"/>
    </xf>
    <xf numFmtId="166" fontId="1" fillId="2" borderId="0" xfId="13" applyNumberFormat="1" applyFill="1" applyProtection="1">
      <protection hidden="1"/>
    </xf>
    <xf numFmtId="0" fontId="1" fillId="2" borderId="4" xfId="13" applyFill="1" applyBorder="1" applyAlignment="1" applyProtection="1">
      <alignment horizontal="left"/>
      <protection hidden="1"/>
    </xf>
    <xf numFmtId="0" fontId="1" fillId="2" borderId="5" xfId="13" applyFill="1" applyBorder="1" applyAlignment="1" applyProtection="1">
      <alignment horizontal="left"/>
      <protection hidden="1"/>
    </xf>
    <xf numFmtId="0" fontId="1" fillId="2" borderId="6" xfId="13" applyFont="1" applyFill="1" applyBorder="1" applyProtection="1">
      <protection hidden="1"/>
    </xf>
    <xf numFmtId="0" fontId="1" fillId="2" borderId="7" xfId="13" applyFill="1" applyBorder="1" applyAlignment="1" applyProtection="1">
      <alignment horizontal="left"/>
      <protection hidden="1"/>
    </xf>
    <xf numFmtId="165" fontId="1" fillId="2" borderId="3" xfId="13" applyNumberFormat="1" applyFill="1" applyBorder="1" applyAlignment="1" applyProtection="1">
      <protection hidden="1"/>
    </xf>
    <xf numFmtId="0" fontId="3" fillId="2" borderId="0" xfId="9" applyFill="1" applyAlignment="1" applyProtection="1"/>
    <xf numFmtId="0" fontId="3" fillId="2" borderId="0" xfId="9" applyFill="1" applyAlignment="1" applyProtection="1">
      <protection hidden="1"/>
    </xf>
    <xf numFmtId="3" fontId="1" fillId="2" borderId="0" xfId="13" applyNumberFormat="1" applyFont="1" applyFill="1"/>
    <xf numFmtId="3" fontId="1" fillId="2" borderId="0" xfId="13" applyNumberFormat="1" applyFont="1" applyFill="1" applyProtection="1">
      <protection hidden="1"/>
    </xf>
    <xf numFmtId="166" fontId="1" fillId="2" borderId="0" xfId="13" applyNumberFormat="1" applyFont="1" applyFill="1" applyProtection="1">
      <protection hidden="1"/>
    </xf>
    <xf numFmtId="0" fontId="12" fillId="2" borderId="0" xfId="12" applyFont="1" applyFill="1"/>
    <xf numFmtId="0" fontId="4" fillId="2" borderId="0" xfId="13" applyFont="1" applyFill="1"/>
    <xf numFmtId="3" fontId="1" fillId="2" borderId="0" xfId="13" applyNumberFormat="1" applyFont="1" applyFill="1" applyProtection="1"/>
    <xf numFmtId="0" fontId="1" fillId="2" borderId="0" xfId="13" applyFill="1" applyProtection="1"/>
    <xf numFmtId="3" fontId="1" fillId="2" borderId="0" xfId="13" quotePrefix="1" applyNumberFormat="1" applyFont="1" applyFill="1" applyAlignment="1" applyProtection="1">
      <alignment horizontal="left"/>
      <protection hidden="1"/>
    </xf>
    <xf numFmtId="3" fontId="1" fillId="2" borderId="8" xfId="13" applyNumberFormat="1" applyFont="1" applyFill="1" applyBorder="1" applyProtection="1">
      <protection hidden="1"/>
    </xf>
    <xf numFmtId="168" fontId="5" fillId="2" borderId="9" xfId="13" applyNumberFormat="1" applyFont="1" applyFill="1" applyBorder="1" applyAlignment="1" applyProtection="1">
      <alignment horizontal="center"/>
      <protection hidden="1"/>
    </xf>
    <xf numFmtId="0" fontId="5" fillId="2" borderId="9" xfId="13" applyFont="1" applyFill="1" applyBorder="1" applyAlignment="1" applyProtection="1">
      <alignment horizontal="center"/>
      <protection hidden="1"/>
    </xf>
    <xf numFmtId="0" fontId="5" fillId="2" borderId="10" xfId="13" applyFont="1" applyFill="1" applyBorder="1" applyAlignment="1" applyProtection="1">
      <alignment horizontal="center"/>
      <protection hidden="1"/>
    </xf>
    <xf numFmtId="167" fontId="6" fillId="2" borderId="9" xfId="13" applyNumberFormat="1" applyFont="1" applyFill="1" applyBorder="1" applyProtection="1">
      <protection hidden="1"/>
    </xf>
    <xf numFmtId="168" fontId="6" fillId="2" borderId="9" xfId="13" applyNumberFormat="1" applyFont="1" applyFill="1" applyBorder="1" applyProtection="1">
      <protection hidden="1"/>
    </xf>
    <xf numFmtId="169" fontId="6" fillId="2" borderId="9" xfId="13" applyNumberFormat="1" applyFont="1" applyFill="1" applyBorder="1" applyProtection="1">
      <protection hidden="1"/>
    </xf>
    <xf numFmtId="169" fontId="6" fillId="2" borderId="10" xfId="13" applyNumberFormat="1" applyFont="1" applyFill="1" applyBorder="1" applyProtection="1">
      <protection hidden="1"/>
    </xf>
    <xf numFmtId="0" fontId="6" fillId="2" borderId="11" xfId="13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0" fontId="7" fillId="2" borderId="12" xfId="13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168" fontId="5" fillId="2" borderId="0" xfId="13" applyNumberFormat="1" applyFont="1" applyFill="1" applyBorder="1" applyAlignment="1" applyProtection="1">
      <alignment horizontal="center"/>
      <protection hidden="1"/>
    </xf>
    <xf numFmtId="0" fontId="6" fillId="2" borderId="12" xfId="13" applyFont="1" applyFill="1" applyBorder="1" applyProtection="1">
      <protection hidden="1"/>
    </xf>
    <xf numFmtId="167" fontId="5" fillId="2" borderId="9" xfId="13" applyNumberFormat="1" applyFont="1" applyFill="1" applyBorder="1" applyProtection="1">
      <protection hidden="1"/>
    </xf>
    <xf numFmtId="0" fontId="13" fillId="3" borderId="2" xfId="13" applyFont="1" applyFill="1" applyBorder="1" applyAlignment="1" applyProtection="1">
      <alignment horizontal="left"/>
      <protection hidden="1"/>
    </xf>
    <xf numFmtId="0" fontId="14" fillId="3" borderId="2" xfId="13" applyFont="1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center"/>
      <protection locked="0" hidden="1"/>
    </xf>
    <xf numFmtId="0" fontId="2" fillId="5" borderId="13" xfId="13" applyFont="1" applyFill="1" applyBorder="1" applyAlignment="1" applyProtection="1">
      <alignment horizontal="left"/>
      <protection hidden="1"/>
    </xf>
    <xf numFmtId="165" fontId="1" fillId="6" borderId="14" xfId="13" applyNumberFormat="1" applyFont="1" applyFill="1" applyBorder="1" applyAlignment="1" applyProtection="1">
      <alignment horizontal="left"/>
      <protection hidden="1"/>
    </xf>
    <xf numFmtId="0" fontId="1" fillId="7" borderId="14" xfId="13" applyFont="1" applyFill="1" applyBorder="1" applyProtection="1">
      <protection hidden="1"/>
    </xf>
    <xf numFmtId="0" fontId="1" fillId="5" borderId="15" xfId="13" applyFont="1" applyFill="1" applyBorder="1" applyAlignment="1" applyProtection="1">
      <alignment horizontal="left"/>
      <protection hidden="1"/>
    </xf>
    <xf numFmtId="0" fontId="2" fillId="8" borderId="13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Alignment="1" applyProtection="1">
      <alignment horizontal="left"/>
      <protection hidden="1"/>
    </xf>
    <xf numFmtId="0" fontId="1" fillId="9" borderId="14" xfId="13" applyFont="1" applyFill="1" applyBorder="1" applyProtection="1">
      <protection hidden="1"/>
    </xf>
    <xf numFmtId="0" fontId="1" fillId="8" borderId="13" xfId="13" applyFon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/>
    <xf numFmtId="165" fontId="1" fillId="2" borderId="16" xfId="13" applyNumberFormat="1" applyFont="1" applyFill="1" applyBorder="1" applyAlignment="1" applyProtection="1">
      <protection hidden="1"/>
    </xf>
    <xf numFmtId="0" fontId="1" fillId="6" borderId="14" xfId="0" applyFont="1" applyFill="1" applyBorder="1" applyAlignment="1" applyProtection="1">
      <alignment horizontal="left"/>
      <protection hidden="1"/>
    </xf>
    <xf numFmtId="164" fontId="2" fillId="4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left"/>
      <protection locked="0" hidden="1"/>
    </xf>
    <xf numFmtId="164" fontId="1" fillId="10" borderId="0" xfId="13" applyNumberFormat="1" applyFont="1" applyFill="1" applyBorder="1" applyAlignment="1" applyProtection="1">
      <alignment horizontal="right"/>
      <protection locked="0" hidden="1"/>
    </xf>
    <xf numFmtId="164" fontId="1" fillId="11" borderId="0" xfId="13" applyNumberFormat="1" applyFont="1" applyFill="1" applyBorder="1" applyAlignment="1" applyProtection="1">
      <alignment horizontal="center"/>
      <protection locked="0" hidden="1"/>
    </xf>
    <xf numFmtId="164" fontId="1" fillId="7" borderId="0" xfId="13" applyNumberFormat="1" applyFill="1" applyBorder="1" applyAlignment="1" applyProtection="1">
      <protection locked="0" hidden="1"/>
    </xf>
    <xf numFmtId="164" fontId="1" fillId="12" borderId="0" xfId="13" applyNumberFormat="1" applyFill="1" applyBorder="1" applyAlignment="1" applyProtection="1">
      <protection locked="0" hidden="1"/>
    </xf>
    <xf numFmtId="164" fontId="1" fillId="6" borderId="0" xfId="13" applyNumberFormat="1" applyFont="1" applyFill="1" applyBorder="1" applyAlignment="1" applyProtection="1">
      <alignment horizontal="right"/>
      <protection hidden="1"/>
    </xf>
    <xf numFmtId="164" fontId="1" fillId="7" borderId="0" xfId="13" applyNumberFormat="1" applyFill="1" applyBorder="1" applyAlignment="1" applyProtection="1">
      <alignment horizontal="center"/>
      <protection locked="0" hidden="1"/>
    </xf>
    <xf numFmtId="164" fontId="1" fillId="13" borderId="0" xfId="13" applyNumberFormat="1" applyFont="1" applyFill="1" applyBorder="1" applyAlignment="1" applyProtection="1">
      <alignment horizontal="left"/>
      <protection locked="0" hidden="1"/>
    </xf>
    <xf numFmtId="164" fontId="1" fillId="4" borderId="0" xfId="13" applyNumberFormat="1" applyFont="1" applyFill="1" applyBorder="1" applyAlignment="1" applyProtection="1">
      <alignment horizontal="center"/>
      <protection locked="0" hidden="1"/>
    </xf>
    <xf numFmtId="164" fontId="1" fillId="2" borderId="0" xfId="13" applyNumberFormat="1" applyFill="1" applyBorder="1" applyAlignment="1" applyProtection="1">
      <alignment horizontal="left"/>
      <protection hidden="1"/>
    </xf>
    <xf numFmtId="164" fontId="1" fillId="2" borderId="0" xfId="13" applyNumberFormat="1" applyFill="1"/>
    <xf numFmtId="164" fontId="1" fillId="4" borderId="0" xfId="13" applyNumberFormat="1" applyFill="1" applyBorder="1" applyAlignment="1" applyProtection="1">
      <alignment horizontal="left"/>
      <protection locked="0" hidden="1"/>
    </xf>
    <xf numFmtId="164" fontId="1" fillId="4" borderId="0" xfId="13" applyNumberFormat="1" applyFill="1" applyBorder="1" applyAlignment="1" applyProtection="1">
      <alignment horizontal="left"/>
      <protection locked="0"/>
    </xf>
    <xf numFmtId="164" fontId="11" fillId="4" borderId="0" xfId="0" applyNumberFormat="1" applyFont="1" applyFill="1" applyBorder="1" applyAlignment="1" applyProtection="1">
      <alignment horizontal="left"/>
      <protection locked="0"/>
    </xf>
    <xf numFmtId="164" fontId="1" fillId="6" borderId="14" xfId="13" applyNumberFormat="1" applyFill="1" applyBorder="1" applyProtection="1">
      <protection hidden="1"/>
    </xf>
    <xf numFmtId="164" fontId="1" fillId="2" borderId="0" xfId="13" applyNumberFormat="1" applyFill="1" applyBorder="1" applyAlignment="1" applyProtection="1">
      <protection hidden="1"/>
    </xf>
    <xf numFmtId="164" fontId="1" fillId="6" borderId="14" xfId="13" applyNumberFormat="1" applyFill="1" applyBorder="1" applyAlignment="1" applyProtection="1">
      <alignment horizontal="left"/>
      <protection hidden="1"/>
    </xf>
    <xf numFmtId="164" fontId="1" fillId="7" borderId="14" xfId="13" applyNumberFormat="1" applyFill="1" applyBorder="1" applyProtection="1">
      <protection hidden="1"/>
    </xf>
    <xf numFmtId="164" fontId="1" fillId="2" borderId="0" xfId="13" applyNumberFormat="1" applyFill="1" applyBorder="1" applyProtection="1">
      <protection hidden="1"/>
    </xf>
    <xf numFmtId="164" fontId="1" fillId="5" borderId="13" xfId="13" applyNumberFormat="1" applyFill="1" applyBorder="1" applyProtection="1">
      <protection hidden="1"/>
    </xf>
    <xf numFmtId="164" fontId="1" fillId="2" borderId="0" xfId="13" applyNumberFormat="1" applyFill="1" applyProtection="1">
      <protection hidden="1"/>
    </xf>
    <xf numFmtId="164" fontId="1" fillId="9" borderId="17" xfId="13" applyNumberFormat="1" applyFill="1" applyBorder="1" applyAlignment="1" applyProtection="1">
      <alignment horizontal="left"/>
      <protection hidden="1"/>
    </xf>
    <xf numFmtId="164" fontId="1" fillId="9" borderId="14" xfId="13" applyNumberFormat="1" applyFill="1" applyBorder="1" applyAlignment="1" applyProtection="1">
      <protection hidden="1"/>
    </xf>
    <xf numFmtId="164" fontId="1" fillId="8" borderId="13" xfId="13" applyNumberFormat="1" applyFill="1" applyBorder="1" applyAlignment="1" applyProtection="1">
      <protection hidden="1"/>
    </xf>
    <xf numFmtId="0" fontId="1" fillId="0" borderId="0" xfId="13" applyProtection="1">
      <protection hidden="1"/>
    </xf>
    <xf numFmtId="3" fontId="1" fillId="14" borderId="0" xfId="0" applyNumberFormat="1" applyFont="1" applyFill="1" applyProtection="1">
      <protection hidden="1"/>
    </xf>
    <xf numFmtId="0" fontId="1" fillId="0" borderId="0" xfId="13" applyFont="1" applyProtection="1">
      <protection hidden="1"/>
    </xf>
    <xf numFmtId="166" fontId="1" fillId="0" borderId="0" xfId="13" applyNumberFormat="1" applyProtection="1">
      <protection hidden="1"/>
    </xf>
    <xf numFmtId="169" fontId="6" fillId="15" borderId="0" xfId="13" applyNumberFormat="1" applyFont="1" applyFill="1" applyBorder="1" applyProtection="1">
      <protection hidden="1"/>
    </xf>
    <xf numFmtId="178" fontId="6" fillId="15" borderId="0" xfId="13" applyNumberFormat="1" applyFont="1" applyFill="1" applyBorder="1" applyProtection="1">
      <protection hidden="1"/>
    </xf>
    <xf numFmtId="179" fontId="6" fillId="15" borderId="0" xfId="13" applyNumberFormat="1" applyFont="1" applyFill="1" applyBorder="1" applyProtection="1">
      <protection hidden="1"/>
    </xf>
    <xf numFmtId="0" fontId="1" fillId="14" borderId="0" xfId="13" applyFill="1" applyBorder="1" applyProtection="1">
      <protection hidden="1"/>
    </xf>
    <xf numFmtId="0" fontId="6" fillId="15" borderId="0" xfId="13" applyFont="1" applyFill="1" applyBorder="1" applyProtection="1">
      <protection hidden="1"/>
    </xf>
    <xf numFmtId="167" fontId="5" fillId="15" borderId="0" xfId="13" applyNumberFormat="1" applyFont="1" applyFill="1" applyBorder="1" applyProtection="1">
      <protection hidden="1"/>
    </xf>
    <xf numFmtId="3" fontId="1" fillId="14" borderId="8" xfId="0" applyNumberFormat="1" applyFont="1" applyFill="1" applyBorder="1" applyProtection="1">
      <protection hidden="1"/>
    </xf>
    <xf numFmtId="0" fontId="2" fillId="16" borderId="13" xfId="13" applyFont="1" applyFill="1" applyBorder="1" applyAlignment="1" applyProtection="1">
      <alignment horizontal="left"/>
      <protection hidden="1"/>
    </xf>
    <xf numFmtId="178" fontId="1" fillId="12" borderId="0" xfId="13" applyNumberFormat="1" applyFill="1" applyBorder="1" applyAlignment="1" applyProtection="1">
      <alignment horizontal="center"/>
      <protection locked="0" hidden="1"/>
    </xf>
    <xf numFmtId="178" fontId="1" fillId="12" borderId="18" xfId="13" applyNumberFormat="1" applyFill="1" applyBorder="1" applyAlignment="1" applyProtection="1">
      <alignment horizontal="right"/>
      <protection locked="0" hidden="1"/>
    </xf>
    <xf numFmtId="178" fontId="1" fillId="12" borderId="0" xfId="13" applyNumberFormat="1" applyFill="1" applyBorder="1" applyAlignment="1" applyProtection="1">
      <alignment horizontal="right"/>
      <protection locked="0" hidden="1"/>
    </xf>
    <xf numFmtId="178" fontId="1" fillId="17" borderId="0" xfId="13" applyNumberFormat="1" applyFill="1" applyBorder="1" applyAlignment="1" applyProtection="1">
      <alignment horizontal="right"/>
      <protection hidden="1"/>
    </xf>
    <xf numFmtId="178" fontId="1" fillId="7" borderId="0" xfId="13" applyNumberFormat="1" applyFill="1" applyBorder="1" applyAlignment="1" applyProtection="1">
      <alignment horizontal="right"/>
      <protection locked="0" hidden="1"/>
    </xf>
    <xf numFmtId="178" fontId="1" fillId="4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ill="1" applyBorder="1" applyAlignment="1" applyProtection="1">
      <alignment horizontal="right"/>
      <protection locked="0"/>
    </xf>
    <xf numFmtId="178" fontId="1" fillId="18" borderId="0" xfId="13" applyNumberFormat="1" applyFill="1" applyBorder="1" applyAlignment="1" applyProtection="1">
      <alignment horizontal="right"/>
      <protection hidden="1"/>
    </xf>
    <xf numFmtId="178" fontId="1" fillId="12" borderId="0" xfId="13" applyNumberFormat="1" applyFont="1" applyFill="1" applyBorder="1" applyAlignment="1" applyProtection="1">
      <alignment horizontal="right"/>
      <protection locked="0" hidden="1"/>
    </xf>
    <xf numFmtId="178" fontId="1" fillId="19" borderId="0" xfId="13" applyNumberFormat="1" applyFont="1" applyFill="1" applyBorder="1" applyAlignment="1" applyProtection="1">
      <alignment horizontal="right"/>
      <protection hidden="1"/>
    </xf>
    <xf numFmtId="178" fontId="1" fillId="12" borderId="19" xfId="13" applyNumberFormat="1" applyFill="1" applyBorder="1" applyAlignment="1" applyProtection="1">
      <protection hidden="1"/>
    </xf>
    <xf numFmtId="178" fontId="1" fillId="18" borderId="19" xfId="13" applyNumberFormat="1" applyFill="1" applyBorder="1" applyAlignment="1" applyProtection="1">
      <protection hidden="1"/>
    </xf>
    <xf numFmtId="178" fontId="1" fillId="19" borderId="19" xfId="13" applyNumberFormat="1" applyFill="1" applyBorder="1" applyAlignment="1" applyProtection="1">
      <protection hidden="1"/>
    </xf>
    <xf numFmtId="178" fontId="1" fillId="10" borderId="19" xfId="13" applyNumberFormat="1" applyFill="1" applyBorder="1" applyAlignment="1" applyProtection="1">
      <protection hidden="1"/>
    </xf>
    <xf numFmtId="178" fontId="1" fillId="17" borderId="19" xfId="13" applyNumberFormat="1" applyFill="1" applyBorder="1"/>
    <xf numFmtId="178" fontId="2" fillId="6" borderId="20" xfId="13" applyNumberFormat="1" applyFont="1" applyFill="1" applyBorder="1"/>
    <xf numFmtId="0" fontId="1" fillId="12" borderId="0" xfId="13" applyFill="1" applyBorder="1" applyAlignment="1" applyProtection="1">
      <alignment horizontal="center"/>
      <protection locked="0" hidden="1"/>
    </xf>
    <xf numFmtId="0" fontId="15" fillId="2" borderId="18" xfId="13" applyFont="1" applyFill="1" applyBorder="1" applyAlignment="1" applyProtection="1">
      <alignment horizontal="left"/>
      <protection hidden="1"/>
    </xf>
    <xf numFmtId="165" fontId="1" fillId="2" borderId="18" xfId="13" applyNumberFormat="1" applyFill="1" applyBorder="1" applyAlignment="1" applyProtection="1">
      <protection hidden="1"/>
    </xf>
    <xf numFmtId="0" fontId="15" fillId="2" borderId="0" xfId="13" applyFont="1" applyFill="1" applyBorder="1" applyAlignment="1" applyProtection="1">
      <alignment horizontal="left"/>
      <protection hidden="1"/>
    </xf>
    <xf numFmtId="0" fontId="1" fillId="2" borderId="21" xfId="13" applyFill="1" applyBorder="1" applyAlignment="1" applyProtection="1">
      <alignment horizontal="left"/>
      <protection hidden="1"/>
    </xf>
    <xf numFmtId="0" fontId="2" fillId="2" borderId="21" xfId="13" quotePrefix="1" applyFont="1" applyFill="1" applyBorder="1" applyAlignment="1" applyProtection="1">
      <alignment horizontal="left"/>
      <protection hidden="1"/>
    </xf>
    <xf numFmtId="0" fontId="1" fillId="2" borderId="21" xfId="13" applyFont="1" applyFill="1" applyBorder="1" applyAlignment="1" applyProtection="1">
      <alignment horizontal="left"/>
      <protection hidden="1"/>
    </xf>
    <xf numFmtId="0" fontId="1" fillId="2" borderId="21" xfId="13" applyFill="1" applyBorder="1" applyProtection="1">
      <protection hidden="1"/>
    </xf>
    <xf numFmtId="0" fontId="1" fillId="2" borderId="21" xfId="13" applyFill="1" applyBorder="1"/>
    <xf numFmtId="0" fontId="1" fillId="2" borderId="22" xfId="13" applyFill="1" applyBorder="1"/>
    <xf numFmtId="0" fontId="1" fillId="2" borderId="23" xfId="13" applyFill="1" applyBorder="1"/>
    <xf numFmtId="178" fontId="1" fillId="2" borderId="0" xfId="13" applyNumberFormat="1" applyFill="1" applyBorder="1" applyAlignment="1" applyProtection="1">
      <alignment horizontal="right"/>
      <protection hidden="1"/>
    </xf>
    <xf numFmtId="178" fontId="2" fillId="2" borderId="0" xfId="13" applyNumberFormat="1" applyFont="1" applyFill="1" applyBorder="1" applyAlignment="1" applyProtection="1">
      <alignment horizontal="right"/>
      <protection hidden="1"/>
    </xf>
    <xf numFmtId="0" fontId="1" fillId="2" borderId="18" xfId="13" applyFill="1" applyBorder="1"/>
    <xf numFmtId="0" fontId="1" fillId="2" borderId="24" xfId="13" applyNumberFormat="1" applyFill="1" applyBorder="1" applyAlignment="1" applyProtection="1">
      <protection hidden="1"/>
    </xf>
    <xf numFmtId="0" fontId="1" fillId="2" borderId="19" xfId="13" applyNumberFormat="1" applyFill="1" applyBorder="1" applyAlignment="1" applyProtection="1">
      <protection hidden="1"/>
    </xf>
    <xf numFmtId="165" fontId="1" fillId="2" borderId="19" xfId="13" applyNumberFormat="1" applyFill="1" applyBorder="1" applyAlignment="1" applyProtection="1">
      <protection hidden="1"/>
    </xf>
    <xf numFmtId="0" fontId="1" fillId="2" borderId="19" xfId="13" applyFill="1" applyBorder="1"/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78" fontId="1" fillId="2" borderId="19" xfId="13" applyNumberFormat="1" applyFill="1" applyBorder="1" applyAlignment="1" applyProtection="1">
      <protection hidden="1"/>
    </xf>
    <xf numFmtId="178" fontId="1" fillId="2" borderId="0" xfId="13" applyNumberFormat="1" applyFill="1" applyAlignment="1">
      <alignment horizontal="right"/>
    </xf>
    <xf numFmtId="165" fontId="1" fillId="2" borderId="23" xfId="13" applyNumberFormat="1" applyFont="1" applyFill="1" applyBorder="1" applyAlignment="1" applyProtection="1">
      <protection hidden="1"/>
    </xf>
    <xf numFmtId="178" fontId="1" fillId="2" borderId="19" xfId="13" applyNumberFormat="1" applyFill="1" applyBorder="1" applyProtection="1">
      <protection hidden="1"/>
    </xf>
    <xf numFmtId="178" fontId="1" fillId="2" borderId="19" xfId="13" applyNumberFormat="1" applyFill="1" applyBorder="1"/>
    <xf numFmtId="0" fontId="1" fillId="20" borderId="2" xfId="13" applyNumberFormat="1" applyFill="1" applyBorder="1" applyAlignment="1" applyProtection="1">
      <protection hidden="1"/>
    </xf>
    <xf numFmtId="165" fontId="1" fillId="20" borderId="2" xfId="13" applyNumberFormat="1" applyFill="1" applyBorder="1" applyAlignment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BIFTVABREYNECRAK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BIFTVABREYNECRAV.xlsx" TargetMode="External"/><Relationship Id="rId1" Type="http://schemas.openxmlformats.org/officeDocument/2006/relationships/hyperlink" Target="VBIFTVABREYNECRD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BIFTVABREYNECRDAC.xlsx" TargetMode="External"/><Relationship Id="rId4" Type="http://schemas.openxmlformats.org/officeDocument/2006/relationships/hyperlink" Target="livret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298"/>
  <sheetViews>
    <sheetView tabSelected="1" zoomScaleNormal="100" workbookViewId="0">
      <selection activeCell="B3" sqref="B3"/>
    </sheetView>
  </sheetViews>
  <sheetFormatPr defaultRowHeight="12.75"/>
  <cols>
    <col min="1" max="1" width="43.7109375" style="2" customWidth="1"/>
    <col min="2" max="2" width="16.85546875" style="2" customWidth="1"/>
    <col min="3" max="3" width="15.140625" style="2" customWidth="1"/>
    <col min="4" max="4" width="14.28515625" style="2" customWidth="1"/>
    <col min="5" max="5" width="16.7109375" style="2" customWidth="1"/>
    <col min="6" max="6" width="12.5703125" style="2" customWidth="1"/>
    <col min="7" max="7" width="15" style="2" customWidth="1"/>
    <col min="8" max="16" width="9.140625" style="2"/>
    <col min="17" max="17" width="12.140625" style="2" bestFit="1" customWidth="1"/>
    <col min="18" max="16384" width="9.140625" style="2"/>
  </cols>
  <sheetData>
    <row r="1" spans="1:7" ht="27.75" customHeight="1" thickTop="1">
      <c r="A1" s="51" t="s">
        <v>77</v>
      </c>
      <c r="B1" s="52"/>
      <c r="C1" s="52"/>
      <c r="D1" s="52"/>
      <c r="E1" s="144"/>
      <c r="F1" s="145"/>
      <c r="G1" s="1"/>
    </row>
    <row r="2" spans="1:7">
      <c r="A2" s="3"/>
      <c r="B2" s="3"/>
      <c r="C2" s="3"/>
      <c r="D2" s="3"/>
      <c r="E2" s="4"/>
      <c r="F2" s="4"/>
      <c r="G2" s="4"/>
    </row>
    <row r="3" spans="1:7">
      <c r="A3" s="3" t="s">
        <v>0</v>
      </c>
      <c r="B3" s="65"/>
      <c r="C3" s="3"/>
      <c r="D3" s="3"/>
      <c r="E3" s="4"/>
      <c r="F3" s="4"/>
      <c r="G3" s="5"/>
    </row>
    <row r="4" spans="1:7">
      <c r="A4" s="3" t="s">
        <v>13</v>
      </c>
      <c r="B4" s="66"/>
      <c r="C4" s="6"/>
      <c r="E4" s="7"/>
      <c r="F4" s="4"/>
    </row>
    <row r="5" spans="1:7">
      <c r="A5" s="3" t="s">
        <v>14</v>
      </c>
      <c r="B5" s="67">
        <v>0</v>
      </c>
      <c r="C5" s="6"/>
      <c r="E5" s="7"/>
      <c r="F5" s="4"/>
    </row>
    <row r="6" spans="1:7">
      <c r="A6" s="3" t="s">
        <v>15</v>
      </c>
      <c r="B6" s="67">
        <v>0</v>
      </c>
      <c r="C6" s="6"/>
      <c r="E6" s="7"/>
      <c r="F6" s="4"/>
    </row>
    <row r="7" spans="1:7">
      <c r="A7" s="3" t="s">
        <v>16</v>
      </c>
      <c r="B7" s="68" t="s">
        <v>46</v>
      </c>
      <c r="C7" s="6"/>
      <c r="E7" s="7"/>
      <c r="F7" s="4"/>
    </row>
    <row r="8" spans="1:7">
      <c r="A8" s="10" t="s">
        <v>17</v>
      </c>
      <c r="B8" s="69">
        <v>0</v>
      </c>
      <c r="C8" s="6"/>
      <c r="D8" s="4"/>
      <c r="E8" s="8"/>
      <c r="F8" s="4"/>
    </row>
    <row r="9" spans="1:7">
      <c r="A9" s="10" t="s">
        <v>18</v>
      </c>
      <c r="B9" s="70">
        <v>0</v>
      </c>
      <c r="C9" s="6"/>
      <c r="D9" s="4"/>
      <c r="E9" s="8"/>
      <c r="F9" s="4"/>
    </row>
    <row r="10" spans="1:7">
      <c r="A10" s="63" t="s">
        <v>19</v>
      </c>
      <c r="B10" s="71">
        <f>IF(B8&lt;B6,B6/2+B5+B9,B6+B5+B9)</f>
        <v>0</v>
      </c>
      <c r="C10" s="9"/>
      <c r="D10" s="4"/>
      <c r="E10" s="8"/>
      <c r="F10" s="4"/>
    </row>
    <row r="11" spans="1:7">
      <c r="A11" s="9" t="s">
        <v>20</v>
      </c>
      <c r="B11" s="69">
        <v>0</v>
      </c>
      <c r="C11" s="6"/>
      <c r="D11" s="4"/>
      <c r="E11" s="8"/>
      <c r="F11" s="4"/>
    </row>
    <row r="12" spans="1:7">
      <c r="A12" s="9" t="s">
        <v>21</v>
      </c>
      <c r="B12" s="72" t="s">
        <v>47</v>
      </c>
      <c r="C12" s="6"/>
      <c r="D12" s="4"/>
      <c r="E12" s="8"/>
      <c r="F12" s="4"/>
    </row>
    <row r="13" spans="1:7">
      <c r="A13" s="9" t="s">
        <v>22</v>
      </c>
      <c r="B13" s="73">
        <v>0</v>
      </c>
      <c r="C13" s="6"/>
      <c r="E13" s="7"/>
      <c r="F13" s="4"/>
    </row>
    <row r="14" spans="1:7">
      <c r="A14" s="9" t="s">
        <v>23</v>
      </c>
      <c r="B14" s="74" t="s">
        <v>47</v>
      </c>
      <c r="C14" s="6"/>
      <c r="D14" s="6"/>
      <c r="E14" s="10"/>
      <c r="F14" s="4"/>
      <c r="G14" s="8"/>
    </row>
    <row r="15" spans="1:7">
      <c r="A15" s="9" t="s">
        <v>24</v>
      </c>
      <c r="B15" s="74" t="s">
        <v>47</v>
      </c>
      <c r="C15" s="9"/>
      <c r="E15" s="7"/>
      <c r="F15" s="4"/>
      <c r="G15" s="4"/>
    </row>
    <row r="16" spans="1:7" ht="13.5" thickBot="1">
      <c r="A16" s="9"/>
      <c r="B16" s="3"/>
      <c r="C16" s="3"/>
      <c r="D16" s="3"/>
      <c r="E16" s="4"/>
      <c r="F16" s="4"/>
      <c r="G16" s="4"/>
    </row>
    <row r="17" spans="1:7" ht="14.25" thickTop="1" thickBot="1">
      <c r="A17" s="54" t="s">
        <v>25</v>
      </c>
      <c r="B17" s="11"/>
      <c r="C17" s="3"/>
      <c r="D17" s="3"/>
      <c r="E17" s="4"/>
      <c r="F17" s="4"/>
      <c r="G17" s="4"/>
    </row>
    <row r="18" spans="1:7" ht="14.25" thickTop="1" thickBot="1">
      <c r="A18" s="3"/>
      <c r="B18" s="3"/>
      <c r="C18" s="3"/>
      <c r="D18" s="3"/>
      <c r="E18" s="4"/>
      <c r="F18" s="4"/>
      <c r="G18" s="4"/>
    </row>
    <row r="19" spans="1:7" ht="14.25" thickTop="1" thickBot="1">
      <c r="A19" s="55" t="s">
        <v>26</v>
      </c>
      <c r="B19" s="3"/>
      <c r="C19" s="3"/>
      <c r="E19" s="80">
        <f>F148</f>
        <v>0</v>
      </c>
      <c r="F19" s="7"/>
    </row>
    <row r="20" spans="1:7" ht="13.5" thickTop="1">
      <c r="A20" s="9" t="s">
        <v>27</v>
      </c>
      <c r="B20" s="6"/>
      <c r="C20" s="6"/>
      <c r="D20" s="75">
        <f>IF(B7="oui",50,B5*10/100)</f>
        <v>50</v>
      </c>
      <c r="E20" s="81"/>
      <c r="F20" s="10"/>
      <c r="G20" s="8"/>
    </row>
    <row r="21" spans="1:7">
      <c r="A21" s="9"/>
      <c r="B21" s="9" t="s">
        <v>28</v>
      </c>
      <c r="C21" s="6"/>
      <c r="D21" s="75">
        <f>IF(AND(B7="non",B12="oui"),-B5*5/100,0)</f>
        <v>0</v>
      </c>
      <c r="E21" s="81"/>
      <c r="F21" s="10"/>
      <c r="G21" s="8"/>
    </row>
    <row r="22" spans="1:7">
      <c r="A22" s="9"/>
      <c r="B22" s="9" t="s">
        <v>29</v>
      </c>
      <c r="C22" s="6"/>
      <c r="D22" s="75">
        <f>IF(B13&gt;(D20+D21),-(D20+D21),-B13)</f>
        <v>0</v>
      </c>
      <c r="E22" s="81"/>
      <c r="F22" s="10"/>
      <c r="G22" s="8"/>
    </row>
    <row r="23" spans="1:7">
      <c r="A23" s="9"/>
      <c r="B23" s="9" t="s">
        <v>3</v>
      </c>
      <c r="C23" s="6"/>
      <c r="D23" s="76">
        <f>IF(B14="non",0,E125)</f>
        <v>0</v>
      </c>
      <c r="E23" s="81"/>
      <c r="F23" s="10"/>
      <c r="G23" s="8"/>
    </row>
    <row r="24" spans="1:7">
      <c r="A24" s="9"/>
      <c r="B24" s="9" t="s">
        <v>30</v>
      </c>
      <c r="C24" s="6"/>
      <c r="D24" s="75">
        <f>H124</f>
        <v>0</v>
      </c>
      <c r="E24" s="81"/>
      <c r="F24" s="10"/>
      <c r="G24" s="8"/>
    </row>
    <row r="25" spans="1:7">
      <c r="A25" s="9" t="s">
        <v>31</v>
      </c>
      <c r="B25" s="9"/>
      <c r="C25" s="6"/>
      <c r="D25" s="75">
        <f>IF(B7="oui",(B5+B8)*21%,B8*21%)</f>
        <v>0</v>
      </c>
      <c r="E25" s="81"/>
      <c r="F25" s="10"/>
      <c r="G25" s="8"/>
    </row>
    <row r="26" spans="1:7">
      <c r="A26" s="9" t="s">
        <v>32</v>
      </c>
      <c r="B26" s="6"/>
      <c r="C26" s="6"/>
      <c r="D26" s="77">
        <v>0</v>
      </c>
      <c r="E26" s="81"/>
      <c r="F26" s="4"/>
      <c r="G26" s="4"/>
    </row>
    <row r="27" spans="1:7">
      <c r="A27" s="9" t="s">
        <v>33</v>
      </c>
      <c r="B27" s="53">
        <v>0</v>
      </c>
      <c r="C27" s="6"/>
      <c r="D27" s="75">
        <f>B27*30</f>
        <v>0</v>
      </c>
      <c r="E27" s="81"/>
      <c r="F27" s="4"/>
      <c r="G27" s="4"/>
    </row>
    <row r="28" spans="1:7">
      <c r="A28" s="9" t="s">
        <v>34</v>
      </c>
      <c r="B28" s="6"/>
      <c r="C28" s="6"/>
      <c r="D28" s="78">
        <v>770</v>
      </c>
      <c r="E28" s="81"/>
      <c r="F28" s="4"/>
      <c r="G28" s="4"/>
    </row>
    <row r="29" spans="1:7" ht="15.75" thickBot="1">
      <c r="A29" s="13" t="s">
        <v>35</v>
      </c>
      <c r="B29" s="14"/>
      <c r="C29" s="14"/>
      <c r="D29" s="79">
        <v>0</v>
      </c>
      <c r="E29" s="81"/>
      <c r="F29" s="4"/>
      <c r="G29" s="4"/>
    </row>
    <row r="30" spans="1:7" ht="14.25" thickTop="1" thickBot="1">
      <c r="A30" s="64" t="s">
        <v>36</v>
      </c>
      <c r="B30" s="6"/>
      <c r="C30" s="6"/>
      <c r="E30" s="82">
        <f>SUM(D20:D29)</f>
        <v>820</v>
      </c>
      <c r="F30" s="4"/>
      <c r="G30" s="4"/>
    </row>
    <row r="31" spans="1:7" ht="14.25" thickTop="1" thickBot="1">
      <c r="B31" s="6"/>
      <c r="C31" s="6"/>
      <c r="D31" s="56" t="s">
        <v>31</v>
      </c>
      <c r="E31" s="83">
        <f>(E19+D28)*21%</f>
        <v>161.69999999999999</v>
      </c>
      <c r="F31" s="4"/>
      <c r="G31" s="4"/>
    </row>
    <row r="32" spans="1:7" ht="14.25" thickTop="1" thickBot="1">
      <c r="A32" s="15"/>
      <c r="B32" s="6"/>
      <c r="C32" s="6"/>
      <c r="D32" s="16"/>
      <c r="E32" s="84"/>
      <c r="F32" s="4"/>
      <c r="G32" s="4"/>
    </row>
    <row r="33" spans="1:7" ht="14.25" thickTop="1" thickBot="1">
      <c r="A33" s="57" t="s">
        <v>37</v>
      </c>
      <c r="B33" s="18"/>
      <c r="C33" s="6"/>
      <c r="D33" s="19"/>
      <c r="E33" s="85">
        <f>SUM(E19:E31)</f>
        <v>981.7</v>
      </c>
      <c r="F33" s="4"/>
      <c r="G33" s="4"/>
    </row>
    <row r="34" spans="1:7" ht="14.25" thickTop="1" thickBot="1">
      <c r="A34" s="9"/>
      <c r="B34" s="6"/>
      <c r="C34" s="6"/>
      <c r="D34" s="19"/>
      <c r="E34" s="86"/>
      <c r="F34" s="4"/>
      <c r="G34" s="4"/>
    </row>
    <row r="35" spans="1:7" ht="14.25" thickTop="1" thickBot="1">
      <c r="A35" s="58" t="s">
        <v>38</v>
      </c>
      <c r="B35" s="18"/>
      <c r="C35" s="6"/>
      <c r="D35" s="12"/>
      <c r="E35" s="81"/>
      <c r="F35" s="4"/>
      <c r="G35" s="4"/>
    </row>
    <row r="36" spans="1:7" ht="13.5" thickTop="1">
      <c r="A36" s="9"/>
      <c r="B36" s="6"/>
      <c r="C36" s="6"/>
      <c r="D36" s="12"/>
      <c r="E36" s="81"/>
      <c r="F36" s="4"/>
      <c r="G36" s="4"/>
    </row>
    <row r="37" spans="1:7">
      <c r="A37" s="9" t="s">
        <v>39</v>
      </c>
      <c r="B37" s="6"/>
      <c r="C37" s="6"/>
      <c r="D37" s="77">
        <v>0</v>
      </c>
      <c r="E37" s="81"/>
      <c r="F37" s="4"/>
      <c r="G37" s="4"/>
    </row>
    <row r="38" spans="1:7">
      <c r="A38" s="9" t="s">
        <v>41</v>
      </c>
      <c r="B38" s="6"/>
      <c r="C38" s="6"/>
      <c r="D38" s="77">
        <v>0</v>
      </c>
      <c r="E38" s="81"/>
      <c r="F38" s="4"/>
      <c r="G38" s="4"/>
    </row>
    <row r="39" spans="1:7">
      <c r="A39" s="9" t="s">
        <v>40</v>
      </c>
      <c r="B39" s="6"/>
      <c r="C39" s="6"/>
      <c r="D39" s="77">
        <v>0</v>
      </c>
      <c r="E39" s="81"/>
      <c r="F39" s="4"/>
      <c r="G39" s="4"/>
    </row>
    <row r="40" spans="1:7">
      <c r="A40" s="9" t="s">
        <v>42</v>
      </c>
      <c r="B40" s="53">
        <v>0</v>
      </c>
      <c r="C40" s="6"/>
      <c r="D40" s="75">
        <f>B40*50</f>
        <v>0</v>
      </c>
      <c r="E40" s="81"/>
      <c r="F40" s="4"/>
      <c r="G40" s="4"/>
    </row>
    <row r="41" spans="1:7" ht="13.5" thickBot="1">
      <c r="A41" s="9" t="s">
        <v>43</v>
      </c>
      <c r="B41" s="6"/>
      <c r="C41" s="6"/>
      <c r="D41" s="77">
        <v>0</v>
      </c>
      <c r="E41" s="81"/>
      <c r="F41" s="4"/>
      <c r="G41" s="4"/>
    </row>
    <row r="42" spans="1:7" ht="14.25" thickTop="1" thickBot="1">
      <c r="A42" s="59" t="s">
        <v>44</v>
      </c>
      <c r="B42" s="6"/>
      <c r="C42" s="6"/>
      <c r="E42" s="87">
        <f>SUM(D37:D41)</f>
        <v>0</v>
      </c>
      <c r="F42" s="4"/>
      <c r="G42" s="8"/>
    </row>
    <row r="43" spans="1:7" ht="14.25" thickTop="1" thickBot="1">
      <c r="A43" s="21"/>
      <c r="B43" s="6"/>
      <c r="C43" s="6"/>
      <c r="D43" s="60" t="s">
        <v>31</v>
      </c>
      <c r="E43" s="88">
        <f>(D37+D40+D41)*21%</f>
        <v>0</v>
      </c>
      <c r="F43" s="4"/>
      <c r="G43" s="8"/>
    </row>
    <row r="44" spans="1:7" ht="14.25" thickTop="1" thickBot="1">
      <c r="A44" s="22"/>
      <c r="B44" s="6"/>
      <c r="C44" s="6"/>
      <c r="D44" s="23"/>
      <c r="E44" s="81"/>
      <c r="F44" s="4"/>
      <c r="G44" s="8"/>
    </row>
    <row r="45" spans="1:7" ht="14.25" thickTop="1" thickBot="1">
      <c r="A45" s="61" t="s">
        <v>45</v>
      </c>
      <c r="B45" s="18"/>
      <c r="C45" s="6"/>
      <c r="D45" s="24"/>
      <c r="E45" s="89">
        <f>SUM(E42:E43)</f>
        <v>0</v>
      </c>
      <c r="F45" s="25"/>
      <c r="G45" s="8"/>
    </row>
    <row r="46" spans="1:7" ht="14.25" thickTop="1" thickBot="1">
      <c r="A46" s="9"/>
      <c r="B46" s="6"/>
      <c r="C46" s="6"/>
      <c r="D46" s="6"/>
      <c r="E46" s="81"/>
      <c r="F46" s="4"/>
      <c r="G46" s="8"/>
    </row>
    <row r="47" spans="1:7" ht="14.25" thickTop="1" thickBot="1">
      <c r="A47" s="101" t="s">
        <v>56</v>
      </c>
      <c r="B47" s="7"/>
      <c r="C47" s="7"/>
      <c r="D47" s="7"/>
      <c r="E47" s="7"/>
      <c r="F47" s="7"/>
      <c r="G47" s="7"/>
    </row>
    <row r="48" spans="1:7" ht="14.25" thickTop="1" thickBot="1">
      <c r="A48" s="7"/>
      <c r="B48" s="7"/>
      <c r="C48" s="7"/>
      <c r="D48" s="7"/>
      <c r="E48" s="7"/>
      <c r="F48" s="7"/>
      <c r="G48" s="7"/>
    </row>
    <row r="49" spans="1:7" ht="13.5" thickTop="1">
      <c r="A49" s="120" t="s">
        <v>57</v>
      </c>
      <c r="B49" s="121" t="s">
        <v>58</v>
      </c>
      <c r="C49" s="103">
        <v>0</v>
      </c>
      <c r="D49" s="132"/>
      <c r="E49" s="121"/>
      <c r="F49" s="121"/>
      <c r="G49" s="133"/>
    </row>
    <row r="50" spans="1:7">
      <c r="A50" s="6"/>
      <c r="B50" s="4" t="s">
        <v>59</v>
      </c>
      <c r="C50" s="104">
        <v>0</v>
      </c>
      <c r="E50" s="4"/>
      <c r="F50" s="4"/>
      <c r="G50" s="134"/>
    </row>
    <row r="51" spans="1:7">
      <c r="A51" s="6"/>
      <c r="B51" s="4" t="s">
        <v>60</v>
      </c>
      <c r="C51" s="105">
        <f>SUM(C49:C50)</f>
        <v>0</v>
      </c>
      <c r="E51" s="4"/>
      <c r="F51" s="4"/>
      <c r="G51" s="135"/>
    </row>
    <row r="52" spans="1:7">
      <c r="A52" s="6"/>
      <c r="B52" s="4"/>
      <c r="C52" s="130"/>
      <c r="G52" s="136"/>
    </row>
    <row r="53" spans="1:7">
      <c r="A53" s="122" t="s">
        <v>61</v>
      </c>
      <c r="B53" s="4"/>
      <c r="C53" s="106">
        <v>0</v>
      </c>
      <c r="G53" s="136"/>
    </row>
    <row r="54" spans="1:7">
      <c r="A54" s="123"/>
      <c r="B54" s="6"/>
      <c r="C54" s="130"/>
      <c r="G54" s="136"/>
    </row>
    <row r="55" spans="1:7">
      <c r="A55" s="9" t="s">
        <v>62</v>
      </c>
      <c r="B55" s="6"/>
      <c r="C55" s="102" t="s">
        <v>47</v>
      </c>
      <c r="G55" s="136"/>
    </row>
    <row r="56" spans="1:7">
      <c r="A56" s="13" t="s">
        <v>75</v>
      </c>
      <c r="C56" s="119">
        <v>1</v>
      </c>
      <c r="G56" s="136"/>
    </row>
    <row r="57" spans="1:7">
      <c r="A57" s="124" t="s">
        <v>63</v>
      </c>
      <c r="B57" s="3"/>
      <c r="C57" s="131"/>
      <c r="D57" s="3"/>
      <c r="E57" s="4"/>
      <c r="F57" s="4"/>
      <c r="G57" s="135"/>
    </row>
    <row r="58" spans="1:7">
      <c r="A58" s="123"/>
      <c r="B58" s="6"/>
      <c r="C58" s="130"/>
      <c r="D58" s="137"/>
      <c r="E58" s="4"/>
      <c r="F58" s="138" t="s">
        <v>26</v>
      </c>
      <c r="G58" s="113">
        <f>IF(C55= "oui",E204/2+4.239,E204)</f>
        <v>0</v>
      </c>
    </row>
    <row r="59" spans="1:7">
      <c r="A59" s="9" t="s">
        <v>64</v>
      </c>
      <c r="B59" s="6"/>
      <c r="C59" s="130"/>
      <c r="D59" s="108">
        <f>C51/100</f>
        <v>0</v>
      </c>
      <c r="E59" s="4"/>
      <c r="F59" s="9" t="s">
        <v>65</v>
      </c>
      <c r="G59" s="114">
        <f>G58*21/100</f>
        <v>0</v>
      </c>
    </row>
    <row r="60" spans="1:7">
      <c r="A60" s="9" t="s">
        <v>66</v>
      </c>
      <c r="B60" s="6"/>
      <c r="C60" s="130"/>
      <c r="D60" s="109">
        <v>0</v>
      </c>
      <c r="E60" s="4"/>
      <c r="F60" s="4"/>
      <c r="G60" s="139"/>
    </row>
    <row r="61" spans="1:7">
      <c r="A61" s="6"/>
      <c r="B61" s="6"/>
      <c r="C61" s="130"/>
      <c r="D61" s="130"/>
      <c r="E61" s="4"/>
      <c r="F61" s="4"/>
      <c r="G61" s="139"/>
    </row>
    <row r="62" spans="1:7">
      <c r="A62" s="9" t="s">
        <v>67</v>
      </c>
      <c r="B62" s="6"/>
      <c r="C62" s="107">
        <f>C51*0.3%</f>
        <v>0</v>
      </c>
      <c r="D62" s="140"/>
      <c r="E62" s="4"/>
      <c r="F62" s="4"/>
      <c r="G62" s="139"/>
    </row>
    <row r="63" spans="1:7">
      <c r="A63" s="9" t="s">
        <v>68</v>
      </c>
      <c r="B63" s="6"/>
      <c r="C63" s="107">
        <f>A100*C56</f>
        <v>87.31</v>
      </c>
      <c r="D63" s="140"/>
      <c r="E63" s="4"/>
      <c r="F63" s="4"/>
      <c r="G63" s="139"/>
    </row>
    <row r="64" spans="1:7">
      <c r="A64" s="9" t="s">
        <v>69</v>
      </c>
      <c r="B64" s="6"/>
      <c r="C64" s="6"/>
      <c r="D64" s="108">
        <f>IF((D190-C62-C63)&lt;22,D190+50,D190)</f>
        <v>150</v>
      </c>
      <c r="E64" s="4"/>
      <c r="F64" s="4"/>
      <c r="G64" s="139"/>
    </row>
    <row r="65" spans="1:7">
      <c r="A65" s="9"/>
      <c r="B65" s="6"/>
      <c r="C65" s="6"/>
      <c r="D65" s="130"/>
      <c r="E65" s="4"/>
      <c r="F65" s="4"/>
      <c r="G65" s="139"/>
    </row>
    <row r="66" spans="1:7">
      <c r="A66" s="9" t="s">
        <v>70</v>
      </c>
      <c r="B66" s="6"/>
      <c r="C66" s="6"/>
      <c r="D66" s="108">
        <f>50</f>
        <v>50</v>
      </c>
      <c r="E66" s="4"/>
      <c r="F66" s="4"/>
      <c r="G66" s="139"/>
    </row>
    <row r="67" spans="1:7">
      <c r="A67" s="6"/>
      <c r="B67" s="6"/>
      <c r="C67" s="9" t="s">
        <v>65</v>
      </c>
      <c r="D67" s="110">
        <f>D66*21%</f>
        <v>10.5</v>
      </c>
      <c r="E67" s="4"/>
      <c r="F67" s="4"/>
      <c r="G67" s="139"/>
    </row>
    <row r="68" spans="1:7">
      <c r="A68" s="6"/>
      <c r="B68" s="6"/>
      <c r="C68" s="9"/>
      <c r="D68" s="130"/>
      <c r="E68" s="4"/>
      <c r="F68" s="4"/>
      <c r="G68" s="139"/>
    </row>
    <row r="69" spans="1:7">
      <c r="A69" s="9" t="s">
        <v>34</v>
      </c>
      <c r="B69" s="6"/>
      <c r="C69" s="6"/>
      <c r="D69" s="111">
        <f>660</f>
        <v>660</v>
      </c>
      <c r="E69" s="4"/>
      <c r="F69" s="4"/>
      <c r="G69" s="139"/>
    </row>
    <row r="70" spans="1:7">
      <c r="A70" s="6"/>
      <c r="B70" s="6"/>
      <c r="C70" s="9" t="s">
        <v>65</v>
      </c>
      <c r="D70" s="110">
        <f>D69*21%</f>
        <v>138.6</v>
      </c>
      <c r="E70" s="4"/>
      <c r="F70" s="4"/>
      <c r="G70" s="139"/>
    </row>
    <row r="71" spans="1:7">
      <c r="A71" s="6"/>
      <c r="B71" s="6"/>
      <c r="C71" s="9"/>
      <c r="D71" s="130"/>
      <c r="E71" s="4"/>
      <c r="F71" s="4"/>
      <c r="G71" s="139"/>
    </row>
    <row r="72" spans="1:7">
      <c r="A72" s="9" t="s">
        <v>39</v>
      </c>
      <c r="B72" s="6"/>
      <c r="C72" s="9"/>
      <c r="D72" s="104">
        <v>0</v>
      </c>
      <c r="E72" s="4"/>
      <c r="F72" s="4"/>
      <c r="G72" s="139"/>
    </row>
    <row r="73" spans="1:7">
      <c r="A73" s="125"/>
      <c r="B73" s="6"/>
      <c r="C73" s="9" t="s">
        <v>65</v>
      </c>
      <c r="D73" s="110">
        <f>D72*21%</f>
        <v>0</v>
      </c>
      <c r="E73" s="4"/>
      <c r="F73" s="4"/>
      <c r="G73" s="139"/>
    </row>
    <row r="74" spans="1:7">
      <c r="A74" s="123"/>
      <c r="B74" s="6"/>
      <c r="C74" s="6"/>
      <c r="D74" s="130"/>
      <c r="E74" s="4"/>
      <c r="F74" s="4"/>
      <c r="G74" s="139"/>
    </row>
    <row r="75" spans="1:7">
      <c r="A75" s="123"/>
      <c r="B75" s="6"/>
      <c r="C75" s="6" t="s">
        <v>71</v>
      </c>
      <c r="D75" s="112">
        <f>SUM(D59,D60,D64,D66,D69,D72)</f>
        <v>860</v>
      </c>
      <c r="E75" s="4"/>
      <c r="F75" s="138" t="s">
        <v>72</v>
      </c>
      <c r="G75" s="115">
        <f>G58</f>
        <v>0</v>
      </c>
    </row>
    <row r="76" spans="1:7">
      <c r="A76" s="123"/>
      <c r="B76" s="6"/>
      <c r="C76" s="6"/>
      <c r="D76" s="6"/>
      <c r="E76" s="4"/>
      <c r="F76" s="6" t="s">
        <v>71</v>
      </c>
      <c r="G76" s="115">
        <f>D75</f>
        <v>860</v>
      </c>
    </row>
    <row r="77" spans="1:7">
      <c r="A77" s="123"/>
      <c r="B77" s="6"/>
      <c r="C77" s="6"/>
      <c r="D77" s="6"/>
      <c r="E77" s="4"/>
      <c r="F77" s="138" t="s">
        <v>73</v>
      </c>
      <c r="G77" s="116">
        <f>SUM(G75+D75)</f>
        <v>860</v>
      </c>
    </row>
    <row r="78" spans="1:7">
      <c r="A78" s="126"/>
      <c r="B78" s="7"/>
      <c r="C78" s="7"/>
      <c r="D78" s="7"/>
      <c r="E78" s="7"/>
      <c r="F78" s="7"/>
      <c r="G78" s="142"/>
    </row>
    <row r="79" spans="1:7">
      <c r="A79" s="127"/>
      <c r="F79" s="10" t="s">
        <v>31</v>
      </c>
      <c r="G79" s="117">
        <f>SUM(D67,D70,D73,G59)</f>
        <v>149.1</v>
      </c>
    </row>
    <row r="80" spans="1:7" ht="13.5" thickBot="1">
      <c r="A80" s="127"/>
      <c r="G80" s="143"/>
    </row>
    <row r="81" spans="1:23" ht="14.25" thickTop="1" thickBot="1">
      <c r="A81" s="128"/>
      <c r="B81" s="129"/>
      <c r="C81" s="129"/>
      <c r="D81" s="129"/>
      <c r="E81" s="129"/>
      <c r="F81" s="141" t="s">
        <v>74</v>
      </c>
      <c r="G81" s="118">
        <f>SUM(G77:G79)</f>
        <v>1009.1</v>
      </c>
    </row>
    <row r="82" spans="1:23" ht="13.5" thickTop="1">
      <c r="A82" s="7"/>
      <c r="B82" s="7"/>
      <c r="C82" s="7"/>
      <c r="D82" s="7"/>
      <c r="E82" s="7"/>
      <c r="F82" s="7"/>
      <c r="G82" s="7"/>
    </row>
    <row r="83" spans="1:23">
      <c r="A83" s="7"/>
      <c r="B83" s="27" t="s">
        <v>6</v>
      </c>
      <c r="D83" s="62" t="s">
        <v>7</v>
      </c>
      <c r="E83" s="7"/>
    </row>
    <row r="84" spans="1:23">
      <c r="A84" s="7"/>
      <c r="C84" s="7"/>
      <c r="E84" s="7"/>
      <c r="F84" s="20"/>
      <c r="G84" s="7"/>
    </row>
    <row r="85" spans="1:23">
      <c r="A85" s="7"/>
      <c r="B85" s="26" t="s">
        <v>4</v>
      </c>
      <c r="D85" s="26" t="s">
        <v>5</v>
      </c>
      <c r="E85" s="7"/>
      <c r="F85" s="19"/>
      <c r="G85" s="17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23">
      <c r="A86" s="7"/>
      <c r="B86" s="29"/>
      <c r="C86" s="29"/>
      <c r="D86" s="29"/>
      <c r="E86" s="7"/>
      <c r="F86" s="30"/>
      <c r="G86" s="29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23" ht="14.25">
      <c r="B87" s="28"/>
      <c r="C87" s="26" t="s">
        <v>76</v>
      </c>
      <c r="D87" s="31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23" ht="14.25" hidden="1">
      <c r="B88" s="28"/>
      <c r="C88" s="26"/>
      <c r="D88" s="31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23" ht="14.25" hidden="1">
      <c r="B89" s="28"/>
      <c r="C89" s="26"/>
      <c r="D89" s="31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23" ht="14.25" hidden="1">
      <c r="B90" s="28"/>
      <c r="C90" s="26"/>
      <c r="D90" s="31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23" ht="14.25" hidden="1">
      <c r="B91" s="28"/>
      <c r="C91" s="31"/>
      <c r="D91" s="31"/>
      <c r="E91" s="26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23" ht="14.25" hidden="1">
      <c r="B92" s="28"/>
      <c r="D92" s="31"/>
      <c r="E92" s="26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23" ht="14.25" hidden="1">
      <c r="B93" s="28"/>
      <c r="C93" s="31"/>
      <c r="D93" s="31"/>
      <c r="E93" s="31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23" ht="14.25" hidden="1">
      <c r="B94" s="28"/>
      <c r="C94" s="2">
        <f>IF(B7="oui",50,B5*10/100)</f>
        <v>50</v>
      </c>
      <c r="D94" s="31"/>
      <c r="E94" s="31">
        <f>IF(B13&gt;0,B13,0)</f>
        <v>0</v>
      </c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23" hidden="1">
      <c r="B95" s="28"/>
      <c r="C95" s="28"/>
      <c r="D95" s="28"/>
      <c r="E95" s="28">
        <f>IF(B13&gt;E20,-E20,-B13)</f>
        <v>0</v>
      </c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23" hidden="1"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</row>
    <row r="97" spans="1:23" hidden="1"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</row>
    <row r="98" spans="1:23" hidden="1"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</row>
    <row r="99" spans="1:23" hidden="1"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</row>
    <row r="100" spans="1:23" hidden="1">
      <c r="A100" s="2">
        <f>(A151+ROUNDDOWN((C49+C50-1)/C152,0)*A152)+20</f>
        <v>87.31</v>
      </c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</row>
    <row r="101" spans="1:23" hidden="1"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</row>
    <row r="102" spans="1:23" hidden="1"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</row>
    <row r="103" spans="1:23" hidden="1"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</row>
    <row r="104" spans="1:23" hidden="1"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</row>
    <row r="105" spans="1:23" hidden="1"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</row>
    <row r="106" spans="1:23" hidden="1"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</row>
    <row r="107" spans="1:23" hidden="1"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</row>
    <row r="108" spans="1:23" hidden="1"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</row>
    <row r="109" spans="1:23" hidden="1"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</row>
    <row r="110" spans="1:23" hidden="1"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hidden="1"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2" spans="1:23" hidden="1"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</row>
    <row r="113" spans="1:23" hidden="1"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</row>
    <row r="114" spans="1:23" hidden="1"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</row>
    <row r="115" spans="1:23" hidden="1"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hidden="1"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hidden="1"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hidden="1"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hidden="1"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hidden="1">
      <c r="A120" s="32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hidden="1">
      <c r="B121" s="28"/>
      <c r="C121" s="28"/>
      <c r="D121" s="28"/>
      <c r="E121" s="28"/>
      <c r="F121" s="28"/>
      <c r="G121" s="28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28"/>
      <c r="V121" s="28"/>
      <c r="W121" s="28"/>
    </row>
    <row r="122" spans="1:23" hidden="1">
      <c r="A122" s="34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28"/>
      <c r="V122" s="28"/>
      <c r="W122" s="28"/>
    </row>
    <row r="123" spans="1:23" hidden="1">
      <c r="A123" s="34"/>
      <c r="B123" s="12">
        <f>IF(B14="oui",-1500,0)</f>
        <v>0</v>
      </c>
      <c r="C123" s="33">
        <f>IF(AND(B12="oui",B14="oui"),-750,0)</f>
        <v>0</v>
      </c>
      <c r="D123" s="33"/>
      <c r="E123" s="33"/>
      <c r="F123" s="33">
        <f>IF(AND(B14="oui",B15="oui"),-1000,0)</f>
        <v>0</v>
      </c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28"/>
      <c r="V123" s="28"/>
      <c r="W123" s="28"/>
    </row>
    <row r="124" spans="1:23" hidden="1">
      <c r="A124" s="34"/>
      <c r="B124" s="12">
        <f>IF(B14="oui",-750,0)</f>
        <v>0</v>
      </c>
      <c r="C124" s="33">
        <f>IF(AND(B12="non",B14="oui"),-1500,0)</f>
        <v>0</v>
      </c>
      <c r="D124" s="33"/>
      <c r="E124" s="33"/>
      <c r="F124" s="33">
        <f>-F123</f>
        <v>0</v>
      </c>
      <c r="G124" s="33">
        <f>IF(F124&gt;(D20+D21+D23-50),-(D20+D21+D23-50),F123)</f>
        <v>0</v>
      </c>
      <c r="H124" s="33">
        <f>IF(G124=50,0,G124)</f>
        <v>0</v>
      </c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28"/>
      <c r="V124" s="28"/>
      <c r="W124" s="28"/>
    </row>
    <row r="125" spans="1:23" hidden="1">
      <c r="A125" s="34"/>
      <c r="B125" s="33"/>
      <c r="C125" s="33">
        <f>SUM(C123:C124)</f>
        <v>0</v>
      </c>
      <c r="D125" s="33">
        <f>IF(C127&gt;(D20+D21-50),-(D20+D21-50),C125)</f>
        <v>0</v>
      </c>
      <c r="E125" s="33">
        <f>IF(D125=50,0,D125)</f>
        <v>0</v>
      </c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28"/>
      <c r="V125" s="28"/>
      <c r="W125" s="28"/>
    </row>
    <row r="126" spans="1:23" hidden="1">
      <c r="A126" s="34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28"/>
      <c r="V126" s="28"/>
      <c r="W126" s="28"/>
    </row>
    <row r="127" spans="1:23" ht="13.5" hidden="1" thickBot="1">
      <c r="A127" s="34"/>
      <c r="B127" s="33"/>
      <c r="C127" s="33">
        <f>-C125</f>
        <v>0</v>
      </c>
      <c r="D127" s="33"/>
      <c r="E127" s="33"/>
      <c r="F127" s="33"/>
      <c r="G127" s="33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</row>
    <row r="128" spans="1:23" ht="13.5" hidden="1" thickBot="1">
      <c r="A128" s="7"/>
      <c r="B128" s="35"/>
      <c r="C128" s="29"/>
      <c r="D128" s="29"/>
      <c r="E128" s="29"/>
      <c r="F128" s="29"/>
      <c r="G128" s="29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</row>
    <row r="129" spans="1:23" ht="13.5" hidden="1" thickBot="1">
      <c r="A129" s="7"/>
      <c r="B129" s="7"/>
      <c r="C129" s="7"/>
      <c r="D129" s="7"/>
      <c r="E129" s="36"/>
      <c r="F129" s="36"/>
      <c r="G129" s="36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</row>
    <row r="130" spans="1:23" hidden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</row>
    <row r="131" spans="1:23" hidden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</row>
    <row r="132" spans="1:23" hidden="1">
      <c r="A132" s="7" t="s">
        <v>1</v>
      </c>
      <c r="B132" s="7"/>
      <c r="C132" s="7" t="s">
        <v>8</v>
      </c>
      <c r="D132" s="7" t="s">
        <v>9</v>
      </c>
      <c r="E132" s="7"/>
      <c r="F132" s="19" t="s">
        <v>46</v>
      </c>
      <c r="G132" s="19" t="s">
        <v>46</v>
      </c>
      <c r="H132" s="19" t="s">
        <v>46</v>
      </c>
      <c r="I132" s="19" t="s">
        <v>46</v>
      </c>
      <c r="J132" s="19" t="s">
        <v>46</v>
      </c>
      <c r="K132" s="19" t="s">
        <v>46</v>
      </c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</row>
    <row r="133" spans="1:23" hidden="1">
      <c r="A133" s="7"/>
      <c r="B133" s="7"/>
      <c r="C133" s="7"/>
      <c r="D133" s="7">
        <v>525</v>
      </c>
      <c r="E133" s="7"/>
      <c r="F133" s="19" t="s">
        <v>47</v>
      </c>
      <c r="G133" s="19" t="s">
        <v>47</v>
      </c>
      <c r="H133" s="19" t="s">
        <v>47</v>
      </c>
      <c r="I133" s="19" t="s">
        <v>47</v>
      </c>
      <c r="J133" s="19" t="s">
        <v>47</v>
      </c>
      <c r="K133" s="19" t="s">
        <v>47</v>
      </c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</row>
    <row r="134" spans="1:23" hidden="1">
      <c r="A134" s="7"/>
      <c r="B134" s="7"/>
      <c r="C134" s="7"/>
      <c r="D134" s="7">
        <v>100</v>
      </c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</row>
    <row r="135" spans="1:23" hidden="1">
      <c r="A135" s="7"/>
      <c r="B135" s="7"/>
      <c r="C135" s="7"/>
      <c r="D135" s="7">
        <v>675</v>
      </c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</row>
    <row r="136" spans="1:23" hidden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</row>
    <row r="137" spans="1:23" hidden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</row>
    <row r="138" spans="1:23" hidden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</row>
    <row r="139" spans="1:23" ht="14.25" hidden="1">
      <c r="A139" s="37" t="s">
        <v>10</v>
      </c>
      <c r="B139" s="37"/>
      <c r="C139" s="37" t="s">
        <v>10</v>
      </c>
      <c r="D139" s="38" t="s">
        <v>11</v>
      </c>
      <c r="E139" s="39"/>
      <c r="F139" s="37" t="s">
        <v>2</v>
      </c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</row>
    <row r="140" spans="1:23" ht="15" hidden="1">
      <c r="A140" s="40">
        <v>0</v>
      </c>
      <c r="B140" s="41"/>
      <c r="C140" s="40">
        <v>7500</v>
      </c>
      <c r="D140" s="42">
        <v>4.5600000000000002E-2</v>
      </c>
      <c r="E140" s="43"/>
      <c r="F140" s="40">
        <f>IF($B$10&lt;C140,$B$10*D140,C140*D140)</f>
        <v>0</v>
      </c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</row>
    <row r="141" spans="1:23" ht="15" hidden="1">
      <c r="A141" s="40">
        <v>7500</v>
      </c>
      <c r="B141" s="41"/>
      <c r="C141" s="40">
        <v>17500</v>
      </c>
      <c r="D141" s="42">
        <v>2.8500000000000001E-2</v>
      </c>
      <c r="E141" s="43"/>
      <c r="F141" s="41" t="str">
        <f t="shared" ref="F141:F146" si="0">IF($B$10&lt;=A141," ",IF($B$10&lt;C141,($B$10-C140)*D141,(C141-A141)*D141))</f>
        <v xml:space="preserve"> </v>
      </c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</row>
    <row r="142" spans="1:23" ht="15" hidden="1">
      <c r="A142" s="40">
        <v>17500</v>
      </c>
      <c r="B142" s="41"/>
      <c r="C142" s="40">
        <v>30000</v>
      </c>
      <c r="D142" s="42">
        <v>2.2800000000000001E-2</v>
      </c>
      <c r="E142" s="43"/>
      <c r="F142" s="41" t="str">
        <f t="shared" si="0"/>
        <v xml:space="preserve"> </v>
      </c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</row>
    <row r="143" spans="1:23" ht="15" hidden="1">
      <c r="A143" s="40">
        <v>30000</v>
      </c>
      <c r="B143" s="41"/>
      <c r="C143" s="40">
        <v>45495</v>
      </c>
      <c r="D143" s="42">
        <v>1.7100000000000001E-2</v>
      </c>
      <c r="E143" s="43"/>
      <c r="F143" s="41" t="str">
        <f t="shared" si="0"/>
        <v xml:space="preserve"> </v>
      </c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</row>
    <row r="144" spans="1:23" ht="15" hidden="1">
      <c r="A144" s="40">
        <v>45495</v>
      </c>
      <c r="B144" s="41"/>
      <c r="C144" s="40">
        <v>64095</v>
      </c>
      <c r="D144" s="42">
        <v>1.14E-2</v>
      </c>
      <c r="E144" s="43"/>
      <c r="F144" s="41" t="str">
        <f t="shared" si="0"/>
        <v xml:space="preserve"> </v>
      </c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</row>
    <row r="145" spans="1:23" ht="15" hidden="1">
      <c r="A145" s="40">
        <v>64095</v>
      </c>
      <c r="B145" s="41"/>
      <c r="C145" s="40">
        <v>250095</v>
      </c>
      <c r="D145" s="42">
        <v>5.7000000000000002E-3</v>
      </c>
      <c r="E145" s="43"/>
      <c r="F145" s="41" t="str">
        <f t="shared" si="0"/>
        <v xml:space="preserve"> </v>
      </c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</row>
    <row r="146" spans="1:23" ht="15" hidden="1">
      <c r="A146" s="40">
        <v>250095</v>
      </c>
      <c r="B146" s="41"/>
      <c r="C146" s="40">
        <f>$B$10</f>
        <v>0</v>
      </c>
      <c r="D146" s="42">
        <v>5.6999999999999998E-4</v>
      </c>
      <c r="E146" s="43"/>
      <c r="F146" s="41" t="str">
        <f t="shared" si="0"/>
        <v xml:space="preserve"> </v>
      </c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</row>
    <row r="147" spans="1:23" ht="15" hidden="1">
      <c r="A147" s="44"/>
      <c r="B147" s="45"/>
      <c r="C147" s="45"/>
      <c r="D147" s="46"/>
      <c r="E147" s="47"/>
      <c r="F147" s="4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</row>
    <row r="148" spans="1:23" ht="15" hidden="1">
      <c r="A148" s="37" t="s">
        <v>12</v>
      </c>
      <c r="B148" s="48"/>
      <c r="C148" s="45"/>
      <c r="D148" s="49"/>
      <c r="E148" s="47"/>
      <c r="F148" s="50">
        <f>SUM(F140:F147)</f>
        <v>0</v>
      </c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</row>
    <row r="149" spans="1:23" hidden="1">
      <c r="A149" s="7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</row>
    <row r="150" spans="1:23" hidden="1">
      <c r="A150" s="90" t="s">
        <v>48</v>
      </c>
      <c r="B150" s="90"/>
      <c r="C150" s="90"/>
      <c r="D150" s="90"/>
      <c r="E150" s="90"/>
      <c r="F150" s="90" t="s">
        <v>49</v>
      </c>
      <c r="G150" s="90"/>
      <c r="H150" s="90"/>
      <c r="I150" s="91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</row>
    <row r="151" spans="1:23" hidden="1">
      <c r="A151" s="90">
        <v>67.31</v>
      </c>
      <c r="B151" s="90" t="s">
        <v>50</v>
      </c>
      <c r="C151" s="90">
        <v>25000</v>
      </c>
      <c r="D151" s="90"/>
      <c r="E151" s="90"/>
      <c r="F151" s="90"/>
      <c r="G151" s="90"/>
      <c r="H151" s="90"/>
      <c r="I151" s="91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</row>
    <row r="152" spans="1:23" hidden="1">
      <c r="A152" s="90">
        <v>23.56</v>
      </c>
      <c r="B152" s="90" t="s">
        <v>51</v>
      </c>
      <c r="C152" s="90">
        <v>25000</v>
      </c>
      <c r="D152" s="90" t="s">
        <v>52</v>
      </c>
      <c r="E152" s="90"/>
      <c r="F152" s="90"/>
      <c r="G152" s="90"/>
      <c r="H152" s="90"/>
      <c r="I152" s="91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</row>
    <row r="153" spans="1:23" hidden="1">
      <c r="A153" s="90"/>
      <c r="B153" s="90"/>
      <c r="C153" s="90"/>
      <c r="D153" s="90"/>
      <c r="E153" s="90"/>
      <c r="F153" s="90"/>
      <c r="G153" s="90"/>
      <c r="H153" s="90"/>
      <c r="I153" s="91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</row>
    <row r="154" spans="1:23" hidden="1">
      <c r="A154" s="90"/>
      <c r="B154" s="90"/>
      <c r="C154" s="90"/>
      <c r="D154" s="90"/>
      <c r="E154" s="90"/>
      <c r="F154" s="90"/>
      <c r="G154" s="90"/>
      <c r="H154" s="90"/>
      <c r="I154" s="91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</row>
    <row r="155" spans="1:23" hidden="1">
      <c r="A155" s="90"/>
      <c r="B155" s="90"/>
      <c r="C155" s="90"/>
      <c r="D155" s="90"/>
      <c r="E155" s="90"/>
      <c r="F155" s="90"/>
      <c r="G155" s="90">
        <v>720</v>
      </c>
      <c r="H155" s="90"/>
      <c r="I155" s="91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</row>
    <row r="156" spans="1:23" hidden="1">
      <c r="A156" s="90" t="s">
        <v>53</v>
      </c>
      <c r="B156" s="90"/>
      <c r="C156" s="90" t="s">
        <v>10</v>
      </c>
      <c r="D156" s="90" t="s">
        <v>54</v>
      </c>
      <c r="E156" s="90"/>
      <c r="F156" s="90"/>
      <c r="G156" s="90"/>
      <c r="H156" s="90"/>
      <c r="I156" s="91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</row>
    <row r="157" spans="1:23" hidden="1">
      <c r="A157" s="90"/>
      <c r="B157" s="90"/>
      <c r="C157" s="90">
        <v>0</v>
      </c>
      <c r="D157" s="90">
        <v>575</v>
      </c>
      <c r="E157" s="90"/>
      <c r="F157" s="90"/>
      <c r="G157" s="90"/>
      <c r="H157" s="90"/>
      <c r="I157" s="91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</row>
    <row r="158" spans="1:23" hidden="1">
      <c r="A158" s="90"/>
      <c r="B158" s="90"/>
      <c r="C158" s="90"/>
      <c r="D158" s="90"/>
      <c r="E158" s="90"/>
      <c r="F158" s="90"/>
      <c r="G158" s="90"/>
      <c r="H158" s="90"/>
      <c r="I158" s="91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</row>
    <row r="159" spans="1:23" hidden="1">
      <c r="A159" s="90"/>
      <c r="B159" s="90"/>
      <c r="C159" s="90"/>
      <c r="D159" s="90"/>
      <c r="E159" s="90"/>
      <c r="F159" s="92" t="s">
        <v>46</v>
      </c>
      <c r="G159" s="90"/>
      <c r="H159" s="90"/>
      <c r="I159" s="91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</row>
    <row r="160" spans="1:23" hidden="1">
      <c r="A160" s="90"/>
      <c r="B160" s="90"/>
      <c r="C160" s="90"/>
      <c r="D160" s="90"/>
      <c r="E160" s="90"/>
      <c r="F160" s="92" t="s">
        <v>47</v>
      </c>
      <c r="G160" s="90"/>
      <c r="H160" s="90"/>
      <c r="I160" s="91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</row>
    <row r="161" spans="1:23" hidden="1">
      <c r="A161" s="90">
        <v>920</v>
      </c>
      <c r="B161" s="90"/>
      <c r="C161" s="90"/>
      <c r="D161" s="90"/>
      <c r="E161" s="90"/>
      <c r="F161" s="90"/>
      <c r="G161" s="90"/>
      <c r="H161" s="90"/>
      <c r="I161" s="91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</row>
    <row r="162" spans="1:23" hidden="1">
      <c r="A162" s="90"/>
      <c r="B162" s="90"/>
      <c r="C162" s="90"/>
      <c r="D162" s="90"/>
      <c r="E162" s="90"/>
      <c r="F162" s="90"/>
      <c r="G162" s="90"/>
      <c r="H162" s="90"/>
      <c r="I162" s="91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</row>
    <row r="163" spans="1:23" hidden="1">
      <c r="A163" s="90"/>
      <c r="B163" s="90"/>
      <c r="C163" s="90"/>
      <c r="D163" s="90"/>
      <c r="E163" s="90"/>
      <c r="F163" s="90"/>
      <c r="G163" s="90"/>
      <c r="H163" s="90"/>
      <c r="I163" s="91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</row>
    <row r="164" spans="1:23" hidden="1">
      <c r="A164" s="90"/>
      <c r="B164" s="90"/>
      <c r="C164" s="90"/>
      <c r="D164" s="90"/>
      <c r="E164" s="90"/>
      <c r="F164" s="90"/>
      <c r="G164" s="90"/>
      <c r="H164" s="90"/>
      <c r="I164" s="91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</row>
    <row r="165" spans="1:23" hidden="1">
      <c r="A165" s="90"/>
      <c r="B165" s="90"/>
      <c r="C165" s="90"/>
      <c r="D165" s="90"/>
      <c r="E165" s="90"/>
      <c r="F165" s="90"/>
      <c r="G165" s="90"/>
      <c r="H165" s="90"/>
      <c r="I165" s="91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idden="1">
      <c r="A166" s="90"/>
      <c r="B166" s="90"/>
      <c r="C166" s="90"/>
      <c r="D166" s="90"/>
      <c r="E166" s="90"/>
      <c r="F166" s="90"/>
      <c r="G166" s="90"/>
      <c r="H166" s="90"/>
      <c r="I166" s="91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</row>
    <row r="167" spans="1:23" hidden="1">
      <c r="A167" s="90"/>
      <c r="B167" s="90"/>
      <c r="C167" s="90"/>
      <c r="D167" s="90"/>
      <c r="E167" s="90"/>
      <c r="F167" s="90"/>
      <c r="G167" s="90"/>
      <c r="H167" s="90"/>
      <c r="I167" s="91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</row>
    <row r="168" spans="1:23" hidden="1">
      <c r="A168" s="90"/>
      <c r="B168" s="90"/>
      <c r="C168" s="90"/>
      <c r="D168" s="90"/>
      <c r="E168" s="90"/>
      <c r="F168" s="90"/>
      <c r="G168" s="90"/>
      <c r="H168" s="90"/>
      <c r="I168" s="91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</row>
    <row r="169" spans="1:23" hidden="1">
      <c r="A169" s="90"/>
      <c r="B169" s="90"/>
      <c r="C169" s="90"/>
      <c r="D169" s="90"/>
      <c r="E169" s="90"/>
      <c r="F169" s="90"/>
      <c r="G169" s="90"/>
      <c r="H169" s="90"/>
      <c r="I169" s="91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</row>
    <row r="170" spans="1:23" hidden="1">
      <c r="A170" s="90"/>
      <c r="B170" s="90"/>
      <c r="C170" s="90"/>
      <c r="D170" s="90"/>
      <c r="E170" s="90"/>
      <c r="F170" s="90"/>
      <c r="G170" s="90"/>
      <c r="H170" s="90"/>
      <c r="I170" s="91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</row>
    <row r="171" spans="1:23" hidden="1">
      <c r="A171" s="90"/>
      <c r="B171" s="90"/>
      <c r="C171" s="90"/>
      <c r="D171" s="90"/>
      <c r="E171" s="90"/>
      <c r="F171" s="90"/>
      <c r="G171" s="90"/>
      <c r="H171" s="90"/>
      <c r="I171" s="91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</row>
    <row r="172" spans="1:23" hidden="1">
      <c r="A172" s="90"/>
      <c r="B172" s="90"/>
      <c r="C172" s="90"/>
      <c r="D172" s="90"/>
      <c r="E172" s="90"/>
      <c r="F172" s="90"/>
      <c r="G172" s="90"/>
      <c r="H172" s="90"/>
      <c r="I172" s="91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idden="1">
      <c r="A173" s="90"/>
      <c r="B173" s="90"/>
      <c r="C173" s="90"/>
      <c r="D173" s="90"/>
      <c r="E173" s="90"/>
      <c r="F173" s="90"/>
      <c r="G173" s="90"/>
      <c r="H173" s="90"/>
      <c r="I173" s="91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</row>
    <row r="174" spans="1:23" hidden="1">
      <c r="A174" s="90"/>
      <c r="B174" s="90"/>
      <c r="C174" s="90"/>
      <c r="D174" s="90"/>
      <c r="E174" s="90"/>
      <c r="F174" s="90"/>
      <c r="G174" s="90"/>
      <c r="H174" s="90"/>
      <c r="I174" s="91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</row>
    <row r="175" spans="1:23" hidden="1">
      <c r="A175" s="90"/>
      <c r="B175" s="90"/>
      <c r="C175" s="90"/>
      <c r="D175" s="90"/>
      <c r="E175" s="90"/>
      <c r="F175" s="90"/>
      <c r="G175" s="90"/>
      <c r="H175" s="90"/>
      <c r="I175" s="91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</row>
    <row r="176" spans="1:23" hidden="1">
      <c r="A176" s="90"/>
      <c r="B176" s="90"/>
      <c r="C176" s="90"/>
      <c r="D176" s="90"/>
      <c r="E176" s="90"/>
      <c r="F176" s="90"/>
      <c r="G176" s="90"/>
      <c r="H176" s="90"/>
      <c r="I176" s="91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</row>
    <row r="177" spans="1:23" hidden="1">
      <c r="A177" s="90"/>
      <c r="B177" s="90"/>
      <c r="C177" s="90"/>
      <c r="D177" s="90"/>
      <c r="E177" s="90"/>
      <c r="F177" s="90"/>
      <c r="G177" s="90"/>
      <c r="H177" s="90"/>
      <c r="I177" s="91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</row>
    <row r="178" spans="1:23" hidden="1">
      <c r="A178" s="90"/>
      <c r="B178" s="90"/>
      <c r="C178" s="90"/>
      <c r="D178" s="90"/>
      <c r="E178" s="90"/>
      <c r="F178" s="90"/>
      <c r="G178" s="90"/>
      <c r="H178" s="90"/>
      <c r="I178" s="91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</row>
    <row r="179" spans="1:23" hidden="1">
      <c r="A179" s="90"/>
      <c r="B179" s="90"/>
      <c r="C179" s="90"/>
      <c r="D179" s="90"/>
      <c r="E179" s="90"/>
      <c r="F179" s="90"/>
      <c r="G179" s="90"/>
      <c r="H179" s="90"/>
      <c r="I179" s="91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</row>
    <row r="180" spans="1:23" hidden="1">
      <c r="A180" s="90"/>
      <c r="B180" s="90"/>
      <c r="C180" s="90"/>
      <c r="D180" s="90"/>
      <c r="E180" s="90"/>
      <c r="F180" s="90"/>
      <c r="G180" s="90"/>
      <c r="H180" s="90"/>
      <c r="I180" s="91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</row>
    <row r="181" spans="1:23" hidden="1">
      <c r="A181" s="90"/>
      <c r="B181" s="90"/>
      <c r="C181" s="90"/>
      <c r="D181" s="90"/>
      <c r="E181" s="90"/>
      <c r="F181" s="90"/>
      <c r="G181" s="90"/>
      <c r="H181" s="90"/>
      <c r="I181" s="91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</row>
    <row r="182" spans="1:23" hidden="1">
      <c r="A182" s="90"/>
      <c r="B182" s="90"/>
      <c r="C182" s="90"/>
      <c r="D182" s="90"/>
      <c r="E182" s="90"/>
      <c r="F182" s="90"/>
      <c r="G182" s="90"/>
      <c r="H182" s="90"/>
      <c r="I182" s="91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</row>
    <row r="183" spans="1:23" hidden="1">
      <c r="A183" s="90"/>
      <c r="B183" s="90"/>
      <c r="C183" s="90"/>
      <c r="D183" s="90"/>
      <c r="E183" s="90"/>
      <c r="F183" s="90"/>
      <c r="G183" s="90"/>
      <c r="H183" s="90"/>
      <c r="I183" s="91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</row>
    <row r="184" spans="1:23" hidden="1">
      <c r="A184" s="90"/>
      <c r="B184" s="90"/>
      <c r="C184" s="90"/>
      <c r="D184" s="90"/>
      <c r="E184" s="90"/>
      <c r="F184" s="90"/>
      <c r="G184" s="90"/>
      <c r="H184" s="90"/>
      <c r="I184" s="91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</row>
    <row r="185" spans="1:23" hidden="1">
      <c r="A185" s="90"/>
      <c r="B185" s="90"/>
      <c r="C185" s="90"/>
      <c r="D185" s="90"/>
      <c r="E185" s="90"/>
      <c r="F185" s="90"/>
      <c r="G185" s="90"/>
      <c r="H185" s="90"/>
      <c r="I185" s="91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</row>
    <row r="186" spans="1:23" hidden="1">
      <c r="A186" s="90"/>
      <c r="B186" s="90"/>
      <c r="C186" s="90"/>
      <c r="D186" s="90"/>
      <c r="E186" s="90"/>
      <c r="F186" s="90"/>
      <c r="G186" s="90"/>
      <c r="H186" s="90"/>
      <c r="I186" s="91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</row>
    <row r="187" spans="1:23" hidden="1">
      <c r="A187" s="90"/>
      <c r="B187" s="90"/>
      <c r="C187" s="90"/>
      <c r="D187" s="90"/>
      <c r="E187" s="90"/>
      <c r="F187" s="90"/>
      <c r="G187" s="90"/>
      <c r="H187" s="90"/>
      <c r="I187" s="91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</row>
    <row r="188" spans="1:23" hidden="1">
      <c r="A188" s="90"/>
      <c r="B188" s="90"/>
      <c r="C188" s="90"/>
      <c r="D188" s="90"/>
      <c r="E188" s="90"/>
      <c r="F188" s="90"/>
      <c r="G188" s="90"/>
      <c r="H188" s="90"/>
      <c r="I188" s="91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</row>
    <row r="189" spans="1:23" hidden="1">
      <c r="A189" s="90"/>
      <c r="B189" s="90"/>
      <c r="C189" s="90"/>
      <c r="D189" s="90"/>
      <c r="E189" s="90"/>
      <c r="F189" s="90"/>
      <c r="G189" s="90"/>
      <c r="H189" s="90"/>
      <c r="I189" s="91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</row>
    <row r="190" spans="1:23" hidden="1">
      <c r="A190" s="90"/>
      <c r="B190" s="90"/>
      <c r="C190" s="90"/>
      <c r="D190" s="93">
        <f>ROUNDUP(C62+C63,-2)</f>
        <v>100</v>
      </c>
      <c r="E190" s="90"/>
      <c r="F190" s="90"/>
      <c r="G190" s="90"/>
      <c r="H190" s="90"/>
      <c r="I190" s="91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</row>
    <row r="191" spans="1:23" hidden="1">
      <c r="A191" s="90"/>
      <c r="B191" s="90"/>
      <c r="C191" s="90"/>
      <c r="D191" s="90"/>
      <c r="E191" s="90"/>
      <c r="F191" s="90"/>
      <c r="G191" s="90"/>
      <c r="H191" s="90"/>
      <c r="I191" s="91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</row>
    <row r="192" spans="1:23" hidden="1">
      <c r="A192" s="90"/>
      <c r="B192" s="90"/>
      <c r="C192" s="90"/>
      <c r="D192" s="90"/>
      <c r="E192" s="90"/>
      <c r="F192" s="90"/>
      <c r="G192" s="90"/>
      <c r="H192" s="90"/>
      <c r="I192" s="91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</row>
    <row r="193" spans="1:23" hidden="1">
      <c r="A193" s="90"/>
      <c r="B193" s="90"/>
      <c r="C193" s="90"/>
      <c r="D193" s="90"/>
      <c r="E193" s="90"/>
      <c r="F193" s="90"/>
      <c r="G193" s="90"/>
      <c r="H193" s="90"/>
      <c r="I193" s="91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</row>
    <row r="194" spans="1:23" hidden="1">
      <c r="A194" s="90" t="s">
        <v>55</v>
      </c>
      <c r="B194" s="90"/>
      <c r="C194" s="90">
        <v>0</v>
      </c>
      <c r="D194" s="90"/>
      <c r="E194" s="90"/>
      <c r="F194" s="90"/>
      <c r="G194" s="90"/>
      <c r="H194" s="90"/>
      <c r="I194" s="91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</row>
    <row r="195" spans="1:23" ht="15" hidden="1">
      <c r="A195" s="90">
        <v>0</v>
      </c>
      <c r="B195" s="90"/>
      <c r="C195" s="90">
        <v>7500</v>
      </c>
      <c r="D195" s="90">
        <v>1.7100000000000001E-2</v>
      </c>
      <c r="E195" s="94"/>
      <c r="F195" s="95">
        <f>IF(C53&lt;C195,C53*D195,C195*D195)</f>
        <v>0</v>
      </c>
      <c r="G195" s="90"/>
      <c r="H195" s="90"/>
      <c r="I195" s="91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</row>
    <row r="196" spans="1:23" ht="15" hidden="1">
      <c r="A196" s="90">
        <v>7500</v>
      </c>
      <c r="B196" s="90"/>
      <c r="C196" s="90">
        <v>17500</v>
      </c>
      <c r="D196" s="90">
        <v>1.3679999999999999E-2</v>
      </c>
      <c r="E196" s="94"/>
      <c r="F196" s="95" t="str">
        <f>IF(C53&lt;=A196," ",IF(C53&lt;C196,(C53-C195)*D196,(C196-A196)*D196))</f>
        <v xml:space="preserve"> </v>
      </c>
      <c r="G196" s="90"/>
      <c r="H196" s="90"/>
      <c r="I196" s="91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</row>
    <row r="197" spans="1:23" ht="15" hidden="1">
      <c r="A197" s="90">
        <v>17500</v>
      </c>
      <c r="B197" s="90"/>
      <c r="C197" s="90">
        <v>30000</v>
      </c>
      <c r="D197" s="90">
        <v>9.1199999999999996E-3</v>
      </c>
      <c r="E197" s="94"/>
      <c r="F197" s="95" t="str">
        <f>IF(C53&lt;=A197," ",IF(C53&lt;C197,(C53-C196)*D197,(C197-A197)*D197))</f>
        <v xml:space="preserve"> </v>
      </c>
      <c r="G197" s="90"/>
      <c r="H197" s="90"/>
      <c r="I197" s="91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</row>
    <row r="198" spans="1:23" ht="15" hidden="1">
      <c r="A198" s="90">
        <v>30000</v>
      </c>
      <c r="B198" s="90"/>
      <c r="C198" s="90">
        <v>45495</v>
      </c>
      <c r="D198" s="90">
        <v>6.8399999999999997E-3</v>
      </c>
      <c r="E198" s="94"/>
      <c r="F198" s="95" t="str">
        <f>IF(C53&lt;=A198," ",IF(C53&lt;C198,(C53-C197)*D198,(C198-A198)*D198))</f>
        <v xml:space="preserve"> </v>
      </c>
      <c r="G198" s="90"/>
      <c r="H198" s="90"/>
      <c r="I198" s="91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</row>
    <row r="199" spans="1:23" ht="15" hidden="1">
      <c r="A199" s="90">
        <v>45495</v>
      </c>
      <c r="B199" s="90"/>
      <c r="C199" s="90">
        <v>64095</v>
      </c>
      <c r="D199" s="90">
        <v>4.5599999999999998E-3</v>
      </c>
      <c r="E199" s="94"/>
      <c r="F199" s="95" t="str">
        <f>IF(C53&lt;=A199," ",IF(C53&lt;C199,(C53-C198)*D199,(C199-A199)*D199))</f>
        <v xml:space="preserve"> </v>
      </c>
      <c r="G199" s="90"/>
      <c r="H199" s="90"/>
      <c r="I199" s="91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</row>
    <row r="200" spans="1:23" ht="15" hidden="1">
      <c r="A200" s="90">
        <v>64095</v>
      </c>
      <c r="B200" s="90"/>
      <c r="C200" s="90">
        <v>250095</v>
      </c>
      <c r="D200" s="90">
        <v>2.2799999999999999E-3</v>
      </c>
      <c r="E200" s="94"/>
      <c r="F200" s="95" t="str">
        <f>IF(C53&lt;=A200," ",IF(C53&lt;C200,(C53-C199)*D200,(C200-A200)*D200))</f>
        <v xml:space="preserve"> </v>
      </c>
      <c r="G200" s="90"/>
      <c r="H200" s="90"/>
      <c r="I200" s="91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</row>
    <row r="201" spans="1:23" ht="15" hidden="1">
      <c r="A201" s="90">
        <v>250095</v>
      </c>
      <c r="B201" s="90"/>
      <c r="C201" s="93">
        <f>C53</f>
        <v>0</v>
      </c>
      <c r="D201" s="90">
        <v>4.5600000000000003E-4</v>
      </c>
      <c r="E201" s="94"/>
      <c r="F201" s="95" t="str">
        <f>IF(C53&lt;=A201," ",IF(C53&lt;C201,(C53-C200)*D201,(C201-A201)*D201))</f>
        <v xml:space="preserve"> </v>
      </c>
      <c r="G201" s="90"/>
      <c r="H201" s="90"/>
      <c r="I201" s="91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</row>
    <row r="202" spans="1:23" ht="15" hidden="1">
      <c r="A202" s="90">
        <v>10075000</v>
      </c>
      <c r="B202" s="90"/>
      <c r="C202" s="90">
        <v>0</v>
      </c>
      <c r="D202" s="90">
        <v>4.5600000000000003E-4</v>
      </c>
      <c r="E202" s="96" t="str">
        <f>IF($C$98&lt;=A202," E90",IF($C$98&lt;C202,($C$98-C201)*D202,(C202-A202)*D202))</f>
        <v xml:space="preserve"> E90</v>
      </c>
      <c r="F202" s="97"/>
      <c r="G202" s="90"/>
      <c r="H202" s="90"/>
      <c r="I202" s="91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</row>
    <row r="203" spans="1:23" ht="15.75" hidden="1" thickBot="1">
      <c r="A203" s="90"/>
      <c r="B203" s="90"/>
      <c r="C203" s="90"/>
      <c r="D203" s="90"/>
      <c r="E203" s="98"/>
      <c r="F203" s="97"/>
      <c r="G203" s="90"/>
      <c r="H203" s="90"/>
      <c r="I203" s="91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</row>
    <row r="204" spans="1:23" ht="15" hidden="1" thickBot="1">
      <c r="A204" s="90" t="s">
        <v>12</v>
      </c>
      <c r="B204" s="90"/>
      <c r="C204" s="90"/>
      <c r="D204" s="90"/>
      <c r="E204" s="99">
        <f>SUM(F195:F202)</f>
        <v>0</v>
      </c>
      <c r="F204" s="97"/>
      <c r="G204" s="90"/>
      <c r="H204" s="90"/>
      <c r="I204" s="100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</row>
    <row r="205" spans="1:23" hidden="1">
      <c r="A205" s="7"/>
      <c r="B205" s="7"/>
      <c r="C205" s="7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</row>
    <row r="206" spans="1:23" hidden="1">
      <c r="A206" s="7"/>
      <c r="B206" s="7"/>
      <c r="C206" s="7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</row>
    <row r="207" spans="1:23" hidden="1">
      <c r="A207" s="7"/>
      <c r="B207" s="7"/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</row>
    <row r="208" spans="1:23" hidden="1">
      <c r="A208" s="7"/>
      <c r="B208" s="7"/>
      <c r="C208" s="7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</row>
    <row r="209" spans="1:23" hidden="1">
      <c r="A209" s="7"/>
      <c r="B209" s="7"/>
      <c r="C209" s="7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</row>
    <row r="210" spans="1:23" hidden="1">
      <c r="A210" s="7"/>
      <c r="B210" s="7"/>
      <c r="C210" s="7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</row>
    <row r="211" spans="1:23" hidden="1">
      <c r="A211" s="7"/>
      <c r="B211" s="7"/>
      <c r="C211" s="7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</row>
    <row r="212" spans="1:23" hidden="1">
      <c r="A212" s="7"/>
      <c r="B212" s="7"/>
      <c r="C212" s="7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</row>
    <row r="213" spans="1:23" hidden="1">
      <c r="A213" s="7"/>
      <c r="B213" s="7"/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</row>
    <row r="214" spans="1:23" hidden="1">
      <c r="A214" s="7"/>
      <c r="B214" s="7"/>
      <c r="C214" s="7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</row>
    <row r="215" spans="1:23" hidden="1">
      <c r="A215" s="7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</row>
    <row r="216" spans="1:23" hidden="1">
      <c r="A216" s="7"/>
      <c r="B216" s="7"/>
      <c r="C216" s="7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</row>
    <row r="217" spans="1:23" hidden="1">
      <c r="A217" s="7"/>
      <c r="B217" s="7"/>
      <c r="C217" s="7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</row>
    <row r="218" spans="1:23" hidden="1">
      <c r="A218" s="7"/>
      <c r="B218" s="7"/>
      <c r="C218" s="7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</row>
    <row r="219" spans="1:23" hidden="1">
      <c r="A219" s="7"/>
      <c r="B219" s="7"/>
      <c r="C219" s="7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</row>
    <row r="220" spans="1:23" hidden="1">
      <c r="A220" s="7"/>
      <c r="B220" s="7"/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</row>
    <row r="221" spans="1:23" hidden="1">
      <c r="A221" s="7"/>
      <c r="B221" s="7"/>
      <c r="C221" s="7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</row>
    <row r="222" spans="1:23" hidden="1">
      <c r="A222" s="7"/>
      <c r="B222" s="7"/>
      <c r="C222" s="7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</row>
    <row r="223" spans="1:23" hidden="1">
      <c r="A223" s="7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</row>
    <row r="224" spans="1:23" hidden="1">
      <c r="A224" s="7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</row>
    <row r="225" spans="1:23" hidden="1">
      <c r="A225" s="7"/>
      <c r="B225" s="7"/>
      <c r="C225" s="7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</row>
    <row r="226" spans="1:23" hidden="1">
      <c r="A226" s="7"/>
      <c r="B226" s="7"/>
      <c r="C226" s="7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</row>
    <row r="227" spans="1:23" hidden="1">
      <c r="A227" s="7"/>
      <c r="B227" s="7"/>
      <c r="C227" s="7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</row>
    <row r="228" spans="1:23" hidden="1">
      <c r="A228" s="7"/>
      <c r="B228" s="7"/>
      <c r="C228" s="7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</row>
    <row r="229" spans="1:23" hidden="1">
      <c r="A229" s="7"/>
      <c r="B229" s="7"/>
      <c r="C229" s="7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</row>
    <row r="230" spans="1:23" hidden="1">
      <c r="A230" s="7"/>
      <c r="B230" s="7"/>
      <c r="C230" s="7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</row>
    <row r="231" spans="1:23" hidden="1">
      <c r="A231" s="7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</row>
    <row r="232" spans="1:23" hidden="1">
      <c r="A232" s="7"/>
      <c r="B232" s="7"/>
      <c r="C232" s="7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</row>
    <row r="233" spans="1:23" hidden="1">
      <c r="A233" s="7"/>
      <c r="B233" s="7"/>
      <c r="C233" s="7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</row>
    <row r="234" spans="1:23" hidden="1">
      <c r="A234" s="7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</row>
    <row r="235" spans="1:23" hidden="1">
      <c r="A235" s="7"/>
      <c r="B235" s="7"/>
      <c r="C235" s="7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</row>
    <row r="236" spans="1:23" hidden="1">
      <c r="A236" s="7"/>
      <c r="B236" s="7"/>
      <c r="C236" s="7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</row>
    <row r="237" spans="1:23" hidden="1">
      <c r="A237" s="7"/>
      <c r="B237" s="7"/>
      <c r="C237" s="7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</row>
    <row r="238" spans="1:23" hidden="1">
      <c r="A238" s="7"/>
      <c r="B238" s="7"/>
      <c r="C238" s="7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</row>
    <row r="239" spans="1:23" hidden="1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</row>
    <row r="240" spans="1:23" hidden="1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</row>
    <row r="241" spans="1:23" hidden="1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</row>
    <row r="242" spans="1:23" hidden="1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</row>
    <row r="243" spans="1:23" hidden="1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</row>
    <row r="244" spans="1:23" hidden="1">
      <c r="A244" s="7"/>
      <c r="B244" s="7"/>
      <c r="C244" s="7"/>
      <c r="D244" s="7"/>
      <c r="E244" s="7"/>
      <c r="F244" s="7"/>
      <c r="G244" s="7"/>
    </row>
    <row r="245" spans="1:23" hidden="1"/>
    <row r="246" spans="1:23" hidden="1"/>
    <row r="247" spans="1:23" hidden="1"/>
    <row r="248" spans="1:23" hidden="1"/>
    <row r="249" spans="1:23" hidden="1"/>
    <row r="250" spans="1:23" hidden="1"/>
    <row r="251" spans="1:23" hidden="1"/>
    <row r="252" spans="1:23" hidden="1"/>
    <row r="253" spans="1:23" hidden="1"/>
    <row r="254" spans="1:23" hidden="1"/>
    <row r="255" spans="1:23" hidden="1"/>
    <row r="256" spans="1:23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</sheetData>
  <sheetProtection algorithmName="SHA-512" hashValue="PnvGMpgpGNKexILbuEVC9VR/Nb2j39etoC9FFygkCY20JRe3V5knCNvfh5aiKnimKKkP6H0n+IS8wNvozZL1lw==" saltValue="rvUq/V2UspNDW7iquxlj7w==" spinCount="100000" sheet="1" objects="1" scenarios="1"/>
  <phoneticPr fontId="0" type="noConversion"/>
  <dataValidations count="5">
    <dataValidation type="list" allowBlank="1" showInputMessage="1" showErrorMessage="1" sqref="B14">
      <formula1>$G$132:$G$133</formula1>
    </dataValidation>
    <dataValidation type="list" allowBlank="1" showInputMessage="1" showErrorMessage="1" sqref="B15">
      <formula1>$H$132:$H$133</formula1>
    </dataValidation>
    <dataValidation type="list" allowBlank="1" showInputMessage="1" showErrorMessage="1" sqref="B7">
      <formula1>$K$132:$K$133</formula1>
    </dataValidation>
    <dataValidation type="list" allowBlank="1" showInputMessage="1" showErrorMessage="1" sqref="B12">
      <formula1>$F$132:$F$133</formula1>
    </dataValidation>
    <dataValidation type="list" allowBlank="1" showInputMessage="1" showErrorMessage="1" sqref="C55">
      <formula1>$F$159:$F$160</formula1>
    </dataValidation>
  </dataValidations>
  <hyperlinks>
    <hyperlink ref="D83" r:id="rId1"/>
    <hyperlink ref="D85" r:id="rId2"/>
    <hyperlink ref="B85" r:id="rId3"/>
    <hyperlink ref="C87" r:id="rId4"/>
    <hyperlink ref="B83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8</vt:i4>
      </vt:variant>
    </vt:vector>
  </HeadingPairs>
  <TitlesOfParts>
    <vt:vector size="9" baseType="lpstr">
      <vt:lpstr>VBIFTVABREYNECR</vt:lpstr>
      <vt:lpstr>VBIFTVABREYNECR!_1._Zegels_Minuut_Brevet</vt:lpstr>
      <vt:lpstr>VBIFTVABREYNECR!_2._Registratie_Minuut_Brevet</vt:lpstr>
      <vt:lpstr>VBIFTVABREYNECR!_3._Registratie_aanhangsel</vt:lpstr>
      <vt:lpstr>VBIFTVABREYNECR!Aard</vt:lpstr>
      <vt:lpstr>VBIFTVABREYNECR!Afdrukbereik</vt:lpstr>
      <vt:lpstr>VBIFTVABREYNECR!Datum</vt:lpstr>
      <vt:lpstr>VBIFTVABREYNECR!KOSTENFICHE</vt:lpstr>
      <vt:lpstr>VBIFTVABREYNECR!Rep.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2012-08-13T20:04:48Z</dcterms:created>
  <dcterms:modified xsi:type="dcterms:W3CDTF">2014-11-23T22:07:50Z</dcterms:modified>
</cp:coreProperties>
</file>