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735" yWindow="480" windowWidth="14355" windowHeight="7995"/>
  </bookViews>
  <sheets>
    <sheet name="VBIWPH" sheetId="1" r:id="rId1"/>
  </sheets>
  <definedNames>
    <definedName name="_1._Zegels_Minuut_Brevet" localSheetId="0">VBIWPH!$A$16:$F$16</definedName>
    <definedName name="_1._Zegels_Minuut_Brevet">#REF!</definedName>
    <definedName name="_10._Tweede_getuigschrift" localSheetId="0">VBIWPH!#REF!</definedName>
    <definedName name="_10._Tweede_getuigschrift">#REF!</definedName>
    <definedName name="_11._Kadaster_uittreksel" localSheetId="0">VBIWPH!#REF!</definedName>
    <definedName name="_11._Kadaster_uittreksel">#REF!</definedName>
    <definedName name="_12._Getuigen" localSheetId="0">VBIWPH!#REF!</definedName>
    <definedName name="_12._Getuigen">#REF!</definedName>
    <definedName name="_13._Allerlei_uitgaven" localSheetId="0">VBIWPH!#REF!</definedName>
    <definedName name="_13._Allerlei_uitgaven">#REF!</definedName>
    <definedName name="_14." localSheetId="0">VBIWPH!#REF!</definedName>
    <definedName name="_14.">#REF!</definedName>
    <definedName name="_15." localSheetId="0">VBIWPH!#REF!</definedName>
    <definedName name="_15.">#REF!</definedName>
    <definedName name="_2._Registratie_Minuut_Brevet" localSheetId="0">VBIWPH!$B$18:$G$18</definedName>
    <definedName name="_2._Registratie_Minuut_Brevet">#REF!</definedName>
    <definedName name="_3._Registratie_aanhangsel" localSheetId="0">VBIWPH!$E$19:$G$19</definedName>
    <definedName name="_3._Registratie_aanhangsel">#REF!</definedName>
    <definedName name="_4.Zegels_afschrift_grosse" localSheetId="0">VBIWPH!#REF!</definedName>
    <definedName name="_4.Zegels_afschrift_grosse">#REF!</definedName>
    <definedName name="_5._Hypotheek__inschr._overschr._doorh." localSheetId="0">VBIWPH!#REF!</definedName>
    <definedName name="_5._Hypotheek__inschr._overschr._doorh.">#REF!</definedName>
    <definedName name="_6._Loon_pandbewaarder" localSheetId="0">VBIWPH!#REF!</definedName>
    <definedName name="_6._Loon_pandbewaarder">#REF!</definedName>
    <definedName name="_7._Zegels__bord._aanh." localSheetId="0">VBIWPH!#REF!</definedName>
    <definedName name="_7._Zegels__bord._aanh.">#REF!</definedName>
    <definedName name="_8._Opzoekingen" localSheetId="0">VBIWPH!#REF!</definedName>
    <definedName name="_8._Opzoekingen">#REF!</definedName>
    <definedName name="_9._Hypothecair_getuigschrift" localSheetId="0">VBIWPH!#REF!</definedName>
    <definedName name="_9._Hypothecair_getuigschrift">#REF!</definedName>
    <definedName name="Aard" localSheetId="0">VBIWPH!$B$4:$F$4</definedName>
    <definedName name="Aard">#REF!</definedName>
    <definedName name="_xlnm.Print_Area" localSheetId="0">VBIWPH!$A$1:$E$75</definedName>
    <definedName name="Datum" localSheetId="0">VBIWPH!$B$4:$G$36</definedName>
    <definedName name="Datum">#REF!</definedName>
    <definedName name="gemeentelijke_info" localSheetId="0">#REF!</definedName>
    <definedName name="gemeentelijke_info">#REF!</definedName>
    <definedName name="Kantoor_van_Notaris_J._SIMONART_te_Leuven" localSheetId="0">VBIWPH!#REF!</definedName>
    <definedName name="Kantoor_van_Notaris_J._SIMONART_te_Leuven">#REF!</definedName>
    <definedName name="KOSTENFICHE" localSheetId="0">VBIWPH!$A$1:$G$36</definedName>
    <definedName name="KOSTENFICHE">#REF!</definedName>
    <definedName name="Last_Row">IF(Values_Entered,Header_Row+Number_of_Payments,Header_Row)</definedName>
    <definedName name="Naam" localSheetId="0">VBIWPH!$B$9:$F$9</definedName>
    <definedName name="Naam">#REF!</definedName>
    <definedName name="Number_of_Payments">MATCH(0.01,End_Bal,-1)+1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rint_Area_Reset">OFFSET(Full_Print,0,0,Last_Row)</definedName>
    <definedName name="Rep." localSheetId="0">VBIWPH!$F$4:$F$38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VBIWPH!#REF!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 localSheetId="0">Scheduled_Payment+Extra_Payment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VBIWPH!$A$3:$G$36</definedName>
  </definedNames>
  <calcPr calcId="152511"/>
</workbook>
</file>

<file path=xl/calcChain.xml><?xml version="1.0" encoding="utf-8"?>
<calcChain xmlns="http://schemas.openxmlformats.org/spreadsheetml/2006/main">
  <c r="B7" i="1" l="1"/>
  <c r="A83" i="1"/>
  <c r="D56" i="1" s="1"/>
  <c r="D125" i="1" s="1"/>
  <c r="E57" i="1" s="1"/>
  <c r="D19" i="1"/>
  <c r="E35" i="1"/>
  <c r="E38" i="1" s="1"/>
  <c r="E36" i="1"/>
  <c r="D44" i="1"/>
  <c r="E52" i="1" s="1"/>
  <c r="D55" i="1"/>
  <c r="E60" i="1"/>
  <c r="E63" i="1"/>
  <c r="E66" i="1"/>
  <c r="G90" i="1"/>
  <c r="C92" i="1"/>
  <c r="D92" i="1"/>
  <c r="C129" i="1"/>
  <c r="F130" i="1"/>
  <c r="E139" i="1" s="1"/>
  <c r="H51" i="1" s="1"/>
  <c r="F131" i="1"/>
  <c r="F132" i="1"/>
  <c r="F133" i="1"/>
  <c r="F134" i="1"/>
  <c r="F135" i="1"/>
  <c r="C136" i="1"/>
  <c r="F136" i="1"/>
  <c r="C137" i="1"/>
  <c r="E137" i="1"/>
  <c r="C148" i="1"/>
  <c r="C149" i="1"/>
  <c r="C150" i="1"/>
  <c r="D150" i="1"/>
  <c r="F150" i="1"/>
  <c r="F157" i="1" s="1"/>
  <c r="D17" i="1" s="1"/>
  <c r="C151" i="1"/>
  <c r="D151" i="1"/>
  <c r="F151" i="1"/>
  <c r="F152" i="1"/>
  <c r="F153" i="1"/>
  <c r="F154" i="1"/>
  <c r="F155" i="1"/>
  <c r="F187" i="1"/>
  <c r="F195" i="1" s="1"/>
  <c r="E16" i="1" s="1"/>
  <c r="F188" i="1"/>
  <c r="F189" i="1"/>
  <c r="F190" i="1"/>
  <c r="F191" i="1"/>
  <c r="F192" i="1"/>
  <c r="C193" i="1"/>
  <c r="F193" i="1"/>
  <c r="H68" i="1" l="1"/>
  <c r="H52" i="1"/>
  <c r="H72" i="1" s="1"/>
  <c r="A96" i="1"/>
  <c r="E68" i="1" s="1"/>
  <c r="H69" i="1" s="1"/>
  <c r="E25" i="1"/>
  <c r="E26" i="1"/>
  <c r="E28" i="1" s="1"/>
  <c r="H70" i="1" l="1"/>
  <c r="H74" i="1" s="1"/>
</calcChain>
</file>

<file path=xl/sharedStrings.xml><?xml version="1.0" encoding="utf-8"?>
<sst xmlns="http://schemas.openxmlformats.org/spreadsheetml/2006/main" count="132" uniqueCount="106">
  <si>
    <t>Dossier</t>
  </si>
  <si>
    <t>Client</t>
  </si>
  <si>
    <t>Prix</t>
  </si>
  <si>
    <t>Charges:</t>
  </si>
  <si>
    <t>Base</t>
  </si>
  <si>
    <t>Acompte (garantie)</t>
  </si>
  <si>
    <t>Réduction art. 53?</t>
  </si>
  <si>
    <t>oui</t>
  </si>
  <si>
    <t>Zone de pression immobilière?</t>
  </si>
  <si>
    <t>P.A.</t>
  </si>
  <si>
    <t xml:space="preserve">Crédit Soc. Wall. ou Fam. Nombr.? </t>
  </si>
  <si>
    <t>non</t>
  </si>
  <si>
    <t>Crédit social pour au moins 50%?</t>
  </si>
  <si>
    <t>------------------------------------------------------------------------------------------------</t>
  </si>
  <si>
    <t>Frais à charge de l'acquéreur</t>
  </si>
  <si>
    <t>Honoraire</t>
  </si>
  <si>
    <t>Enregistrement</t>
  </si>
  <si>
    <t>Enregistrement annexe(s)</t>
  </si>
  <si>
    <t>Transcription (rôles)</t>
  </si>
  <si>
    <t>Frais divers</t>
  </si>
  <si>
    <t>Total frais acquéreur:</t>
  </si>
  <si>
    <t>TVA</t>
  </si>
  <si>
    <t>Total général:</t>
  </si>
  <si>
    <t>Frais à charge du vendeur</t>
  </si>
  <si>
    <t>Renseignements urbanistiques</t>
  </si>
  <si>
    <t>Commission agence immobilière</t>
  </si>
  <si>
    <t>Mesurage</t>
  </si>
  <si>
    <t>Autres</t>
  </si>
  <si>
    <t>Total frais vendeur</t>
  </si>
  <si>
    <t>Total général vendeur</t>
  </si>
  <si>
    <t>Afrekening koper</t>
  </si>
  <si>
    <t>Afrekening verkoper</t>
  </si>
  <si>
    <t>Décompte acquéreur</t>
  </si>
  <si>
    <t>Décompte vendeur</t>
  </si>
  <si>
    <t>Arlon</t>
  </si>
  <si>
    <t>Assesse</t>
  </si>
  <si>
    <t>Aubel</t>
  </si>
  <si>
    <t>Beauvechain</t>
  </si>
  <si>
    <t>Braine-l'Alleud</t>
  </si>
  <si>
    <t>Braine-le-Château</t>
  </si>
  <si>
    <t xml:space="preserve">Chastre </t>
  </si>
  <si>
    <t>Chaumont-Gistoux</t>
  </si>
  <si>
    <t>Court-Saint-Etienne</t>
  </si>
  <si>
    <t>Eghezée</t>
  </si>
  <si>
    <t>Erezée</t>
  </si>
  <si>
    <t>Gembloux</t>
  </si>
  <si>
    <t xml:space="preserve">Grez-Doiceau </t>
  </si>
  <si>
    <t>Hélécine</t>
  </si>
  <si>
    <t>Incourt</t>
  </si>
  <si>
    <t>Ittre</t>
  </si>
  <si>
    <t>Jalhay</t>
  </si>
  <si>
    <t>Jodoigne</t>
  </si>
  <si>
    <t xml:space="preserve">La Hulpe </t>
  </si>
  <si>
    <t xml:space="preserve">Lasne </t>
  </si>
  <si>
    <t>Mont-Saint-Guibert</t>
  </si>
  <si>
    <t>Namur</t>
  </si>
  <si>
    <t>Nivelles</t>
  </si>
  <si>
    <t>Orp-Jauche</t>
  </si>
  <si>
    <t>Ottignies-Louvain-la-Neuve</t>
  </si>
  <si>
    <t xml:space="preserve">Ramillies </t>
  </si>
  <si>
    <t>Rixensart</t>
  </si>
  <si>
    <t>Thimister-Clermont</t>
  </si>
  <si>
    <t>Villers-la-Ville</t>
  </si>
  <si>
    <t>Walhain</t>
  </si>
  <si>
    <t>Basisbedrag</t>
  </si>
  <si>
    <t>Allerlei uitgaven</t>
  </si>
  <si>
    <t>Waterloo</t>
  </si>
  <si>
    <t>Wavre</t>
  </si>
  <si>
    <t>Bedrag</t>
  </si>
  <si>
    <t>Tarief J</t>
  </si>
  <si>
    <t>Ereloon</t>
  </si>
  <si>
    <t>Totaal Ereloon</t>
  </si>
  <si>
    <t>Livret</t>
  </si>
  <si>
    <t>Quote-part acte de base ou de lotissement</t>
  </si>
  <si>
    <t>Basis</t>
  </si>
  <si>
    <t>Diverse kosten</t>
  </si>
  <si>
    <t>PRÊT HYPOTHÉCAIRE</t>
  </si>
  <si>
    <t>Base enregistrement</t>
  </si>
  <si>
    <t>Principal</t>
  </si>
  <si>
    <t>Accessoires</t>
  </si>
  <si>
    <t>Base honoraire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</si>
  <si>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</si>
  <si>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</si>
  <si>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</si>
  <si>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</si>
  <si>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</si>
  <si>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</si>
  <si>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Prêt tarif social?</t>
  </si>
  <si>
    <t>Droits d'enregistrement</t>
  </si>
  <si>
    <t>Droits d'enregistrement des annexes</t>
  </si>
  <si>
    <t>Droit d'hypothèque</t>
  </si>
  <si>
    <t>Honoraire conserv. des hypothèques</t>
  </si>
  <si>
    <t>Provision frais d'hypothèque</t>
  </si>
  <si>
    <t>Droits d'écriture</t>
  </si>
  <si>
    <t>(TVA)</t>
  </si>
  <si>
    <t>Total frais</t>
  </si>
  <si>
    <t>Total</t>
  </si>
  <si>
    <t>Ensemble</t>
  </si>
  <si>
    <t>VENTE BIEN IMMOBILIER WALLONIE AVEC PRÊT HYPOTHÉCAIRE</t>
  </si>
  <si>
    <t>Donceel</t>
  </si>
  <si>
    <t>Genappe</t>
  </si>
  <si>
    <t>Perwez</t>
  </si>
  <si>
    <t>Profondeville</t>
  </si>
  <si>
    <t>Sainte-Ode</t>
  </si>
  <si>
    <t>Silly</t>
  </si>
  <si>
    <t>Inscription à combien de bureaux d'hypothèques?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</si>
</sst>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_-* #,##0.00\ &quot;€&quot;_-;\-* #,##0.00\ &quot;€&quot;_-;_-* &quot;-&quot;??\ &quot;€&quot;_-;_-@_-"/>
    <numFmt numFmtId="165" formatCode="_-* #,##0.00\ &quot;BF&quot;_-;\-* #,##0.00\ &quot;BF&quot;_-;_-* &quot;-&quot;??\ &quot;BF&quot;_-;_-@_-"/>
    <numFmt numFmtId="166" formatCode="d\ mmmm\ yyyy"/>
    <numFmt numFmtId="167" formatCode="_-* #,##0.00\ [$EUR]_-;\-* #,##0.00\ [$EUR]_-;_-* &quot;-&quot;??\ [$EUR]_-;_-@_-"/>
    <numFmt numFmtId="168" formatCode="#,##0.00\ [$EUR]"/>
    <numFmt numFmtId="169" formatCode="#,##0&quot; BF&quot;;\-#,##0&quot; BF&quot;"/>
    <numFmt numFmtId="170" formatCode="0.000%"/>
    <numFmt numFmtId="171" formatCode="#.##000"/>
    <numFmt numFmtId="172" formatCode="_-* #,##0\ _F_B_-;\-* #,##0\ _F_B_-;_-* &quot;-&quot;\ _F_B_-;_-@_-"/>
    <numFmt numFmtId="173" formatCode="\$#,#00"/>
    <numFmt numFmtId="174" formatCode="_-* #,##0\ &quot;FB&quot;_-;\-* #,##0\ &quot;FB&quot;_-;_-* &quot;-&quot;\ &quot;FB&quot;_-;_-@_-"/>
    <numFmt numFmtId="175" formatCode="m\o\n\t\h\ d\,\ \y\y\y\y"/>
    <numFmt numFmtId="176" formatCode="#,#00"/>
    <numFmt numFmtId="177" formatCode="#,"/>
    <numFmt numFmtId="178" formatCode="%#,#00"/>
  </numFmts>
  <fonts count="16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2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b/>
      <sz val="14"/>
      <color indexed="9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CC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indexed="20"/>
      </top>
      <bottom/>
      <diagonal/>
    </border>
    <border>
      <left/>
      <right/>
      <top/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1" fontId="8" fillId="0" borderId="0">
      <protection locked="0"/>
    </xf>
    <xf numFmtId="172" fontId="1" fillId="0" borderId="0" applyFont="0" applyFill="0" applyBorder="0" applyAlignment="0" applyProtection="0"/>
    <xf numFmtId="173" fontId="8" fillId="0" borderId="0">
      <protection locked="0"/>
    </xf>
    <xf numFmtId="174" fontId="1" fillId="0" borderId="0" applyFont="0" applyFill="0" applyBorder="0" applyAlignment="0" applyProtection="0"/>
    <xf numFmtId="175" fontId="8" fillId="0" borderId="0">
      <protection locked="0"/>
    </xf>
    <xf numFmtId="176" fontId="8" fillId="0" borderId="0">
      <protection locked="0"/>
    </xf>
    <xf numFmtId="177" fontId="9" fillId="0" borderId="0">
      <protection locked="0"/>
    </xf>
    <xf numFmtId="177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8" fontId="8" fillId="0" borderId="0">
      <protection locked="0"/>
    </xf>
    <xf numFmtId="0" fontId="10" fillId="0" borderId="0"/>
    <xf numFmtId="0" fontId="14" fillId="0" borderId="0"/>
    <xf numFmtId="0" fontId="1" fillId="0" borderId="0"/>
    <xf numFmtId="0" fontId="14" fillId="0" borderId="0"/>
    <xf numFmtId="177" fontId="8" fillId="0" borderId="1">
      <protection locked="0"/>
    </xf>
    <xf numFmtId="0" fontId="15" fillId="0" borderId="24" applyNumberFormat="0" applyFill="0" applyAlignment="0" applyProtection="0"/>
  </cellStyleXfs>
  <cellXfs count="132">
    <xf numFmtId="0" fontId="0" fillId="0" borderId="0" xfId="0"/>
    <xf numFmtId="166" fontId="2" fillId="2" borderId="0" xfId="0" applyNumberFormat="1" applyFont="1" applyFill="1" applyBorder="1" applyAlignment="1" applyProtection="1">
      <alignment horizontal="left"/>
      <protection locked="0" hidden="1"/>
    </xf>
    <xf numFmtId="0" fontId="0" fillId="2" borderId="0" xfId="0" applyFill="1" applyBorder="1" applyAlignment="1" applyProtection="1">
      <alignment horizontal="left"/>
      <protection locked="0" hidden="1"/>
    </xf>
    <xf numFmtId="0" fontId="1" fillId="3" borderId="2" xfId="13" applyFont="1" applyFill="1" applyBorder="1" applyAlignment="1" applyProtection="1">
      <alignment horizontal="left"/>
      <protection hidden="1"/>
    </xf>
    <xf numFmtId="0" fontId="0" fillId="3" borderId="0" xfId="0" applyFill="1"/>
    <xf numFmtId="0" fontId="2" fillId="3" borderId="0" xfId="0" applyFont="1" applyFill="1" applyBorder="1" applyAlignment="1" applyProtection="1">
      <alignment horizontal="left"/>
      <protection hidden="1"/>
    </xf>
    <xf numFmtId="165" fontId="0" fillId="3" borderId="0" xfId="0" applyNumberFormat="1" applyFill="1" applyBorder="1" applyAlignment="1" applyProtection="1">
      <protection hidden="1"/>
    </xf>
    <xf numFmtId="0" fontId="0" fillId="3" borderId="0" xfId="0" applyNumberFormat="1" applyFill="1" applyBorder="1" applyAlignment="1" applyProtection="1">
      <protection hidden="1"/>
    </xf>
    <xf numFmtId="0" fontId="0" fillId="3" borderId="0" xfId="0" applyFill="1" applyBorder="1" applyAlignment="1" applyProtection="1">
      <alignment horizontal="left"/>
      <protection hidden="1"/>
    </xf>
    <xf numFmtId="165" fontId="1" fillId="3" borderId="0" xfId="0" applyNumberFormat="1" applyFont="1" applyFill="1" applyBorder="1" applyAlignment="1" applyProtection="1">
      <protection hidden="1"/>
    </xf>
    <xf numFmtId="167" fontId="0" fillId="3" borderId="0" xfId="0" applyNumberFormat="1" applyFill="1" applyBorder="1" applyAlignment="1" applyProtection="1">
      <protection hidden="1"/>
    </xf>
    <xf numFmtId="165" fontId="1" fillId="3" borderId="3" xfId="0" applyNumberFormat="1" applyFont="1" applyFill="1" applyBorder="1" applyAlignment="1" applyProtection="1">
      <protection hidden="1"/>
    </xf>
    <xf numFmtId="0" fontId="1" fillId="3" borderId="0" xfId="13" applyFont="1" applyFill="1" applyBorder="1" applyAlignment="1" applyProtection="1">
      <alignment horizontal="left"/>
      <protection hidden="1"/>
    </xf>
    <xf numFmtId="0" fontId="1" fillId="3" borderId="0" xfId="0" applyFont="1" applyFill="1" applyBorder="1" applyAlignment="1" applyProtection="1">
      <alignment horizontal="left"/>
      <protection hidden="1"/>
    </xf>
    <xf numFmtId="0" fontId="0" fillId="3" borderId="0" xfId="0" applyFill="1" applyBorder="1"/>
    <xf numFmtId="0" fontId="0" fillId="3" borderId="0" xfId="0" applyFill="1" applyBorder="1" applyProtection="1"/>
    <xf numFmtId="0" fontId="2" fillId="3" borderId="0" xfId="13" applyFont="1" applyFill="1" applyBorder="1" applyAlignment="1" applyProtection="1">
      <alignment horizontal="left"/>
      <protection hidden="1"/>
    </xf>
    <xf numFmtId="0" fontId="2" fillId="3" borderId="0" xfId="0" quotePrefix="1" applyFont="1" applyFill="1" applyBorder="1" applyAlignment="1" applyProtection="1">
      <alignment horizontal="left"/>
      <protection hidden="1"/>
    </xf>
    <xf numFmtId="165" fontId="1" fillId="3" borderId="2" xfId="0" applyNumberFormat="1" applyFont="1" applyFill="1" applyBorder="1" applyAlignment="1" applyProtection="1">
      <alignment horizontal="left"/>
      <protection hidden="1"/>
    </xf>
    <xf numFmtId="0" fontId="0" fillId="3" borderId="0" xfId="0" applyFill="1" applyProtection="1">
      <protection hidden="1"/>
    </xf>
    <xf numFmtId="167" fontId="0" fillId="3" borderId="0" xfId="0" applyNumberFormat="1" applyFill="1" applyBorder="1" applyAlignment="1" applyProtection="1">
      <alignment horizontal="left"/>
      <protection hidden="1"/>
    </xf>
    <xf numFmtId="0" fontId="0" fillId="3" borderId="0" xfId="0" applyFont="1" applyFill="1" applyBorder="1" applyAlignment="1" applyProtection="1">
      <alignment horizontal="left"/>
      <protection hidden="1"/>
    </xf>
    <xf numFmtId="0" fontId="1" fillId="3" borderId="2" xfId="0" applyFont="1" applyFill="1" applyBorder="1" applyProtection="1">
      <protection hidden="1"/>
    </xf>
    <xf numFmtId="0" fontId="0" fillId="3" borderId="0" xfId="0" applyFill="1" applyBorder="1" applyProtection="1">
      <protection hidden="1"/>
    </xf>
    <xf numFmtId="0" fontId="1" fillId="3" borderId="0" xfId="0" applyFont="1" applyFill="1" applyBorder="1" applyProtection="1">
      <protection hidden="1"/>
    </xf>
    <xf numFmtId="167" fontId="0" fillId="3" borderId="0" xfId="0" applyNumberFormat="1" applyFill="1" applyBorder="1" applyProtection="1">
      <protection hidden="1"/>
    </xf>
    <xf numFmtId="0" fontId="1" fillId="3" borderId="4" xfId="0" applyFont="1" applyFill="1" applyBorder="1" applyAlignment="1" applyProtection="1">
      <alignment horizontal="left"/>
      <protection hidden="1"/>
    </xf>
    <xf numFmtId="0" fontId="0" fillId="3" borderId="5" xfId="0" applyFill="1" applyBorder="1" applyAlignment="1" applyProtection="1">
      <alignment horizontal="left"/>
      <protection hidden="1"/>
    </xf>
    <xf numFmtId="0" fontId="1" fillId="3" borderId="0" xfId="0" applyFont="1" applyFill="1" applyProtection="1">
      <protection hidden="1"/>
    </xf>
    <xf numFmtId="167" fontId="0" fillId="3" borderId="0" xfId="0" applyNumberFormat="1" applyFill="1" applyProtection="1">
      <protection hidden="1"/>
    </xf>
    <xf numFmtId="0" fontId="0" fillId="3" borderId="6" xfId="0" applyFill="1" applyBorder="1" applyAlignment="1" applyProtection="1">
      <alignment horizontal="left"/>
      <protection hidden="1"/>
    </xf>
    <xf numFmtId="0" fontId="1" fillId="3" borderId="7" xfId="0" applyFont="1" applyFill="1" applyBorder="1" applyAlignment="1" applyProtection="1">
      <alignment horizontal="left"/>
      <protection hidden="1"/>
    </xf>
    <xf numFmtId="0" fontId="0" fillId="3" borderId="8" xfId="0" applyFill="1" applyBorder="1" applyAlignment="1" applyProtection="1">
      <alignment horizontal="left"/>
      <protection hidden="1"/>
    </xf>
    <xf numFmtId="165" fontId="0" fillId="3" borderId="5" xfId="0" applyNumberFormat="1" applyFill="1" applyBorder="1" applyAlignment="1" applyProtection="1">
      <protection hidden="1"/>
    </xf>
    <xf numFmtId="3" fontId="3" fillId="3" borderId="0" xfId="9" applyNumberFormat="1" applyFill="1" applyAlignment="1" applyProtection="1">
      <protection hidden="1"/>
    </xf>
    <xf numFmtId="3" fontId="1" fillId="3" borderId="0" xfId="0" applyNumberFormat="1" applyFont="1" applyFill="1"/>
    <xf numFmtId="3" fontId="1" fillId="3" borderId="0" xfId="0" applyNumberFormat="1" applyFont="1" applyFill="1" applyProtection="1">
      <protection hidden="1"/>
    </xf>
    <xf numFmtId="167" fontId="1" fillId="3" borderId="0" xfId="0" applyNumberFormat="1" applyFont="1" applyFill="1" applyProtection="1">
      <protection hidden="1"/>
    </xf>
    <xf numFmtId="0" fontId="3" fillId="3" borderId="0" xfId="9" applyFill="1" applyAlignment="1" applyProtection="1"/>
    <xf numFmtId="0" fontId="4" fillId="3" borderId="0" xfId="0" applyFont="1" applyFill="1" applyProtection="1">
      <protection hidden="1"/>
    </xf>
    <xf numFmtId="2" fontId="0" fillId="3" borderId="0" xfId="0" applyNumberFormat="1" applyFill="1" applyBorder="1" applyAlignment="1" applyProtection="1">
      <alignment horizontal="right"/>
      <protection hidden="1"/>
    </xf>
    <xf numFmtId="2" fontId="1" fillId="3" borderId="0" xfId="0" applyNumberFormat="1" applyFont="1" applyFill="1" applyProtection="1">
      <protection hidden="1"/>
    </xf>
    <xf numFmtId="3" fontId="1" fillId="3" borderId="0" xfId="0" applyNumberFormat="1" applyFont="1" applyFill="1" applyProtection="1"/>
    <xf numFmtId="3" fontId="1" fillId="3" borderId="0" xfId="0" quotePrefix="1" applyNumberFormat="1" applyFont="1" applyFill="1" applyAlignment="1" applyProtection="1">
      <alignment horizontal="left"/>
      <protection hidden="1"/>
    </xf>
    <xf numFmtId="3" fontId="1" fillId="3" borderId="0" xfId="0" applyNumberFormat="1" applyFont="1" applyFill="1" applyBorder="1" applyProtection="1">
      <protection hidden="1"/>
    </xf>
    <xf numFmtId="169" fontId="5" fillId="3" borderId="9" xfId="0" applyNumberFormat="1" applyFont="1" applyFill="1" applyBorder="1" applyAlignment="1" applyProtection="1">
      <alignment horizontal="center"/>
      <protection hidden="1"/>
    </xf>
    <xf numFmtId="0" fontId="5" fillId="3" borderId="9" xfId="0" applyFont="1" applyFill="1" applyBorder="1" applyAlignment="1" applyProtection="1">
      <alignment horizontal="center"/>
      <protection hidden="1"/>
    </xf>
    <xf numFmtId="0" fontId="5" fillId="3" borderId="10" xfId="0" applyFont="1" applyFill="1" applyBorder="1" applyAlignment="1" applyProtection="1">
      <alignment horizontal="center"/>
      <protection hidden="1"/>
    </xf>
    <xf numFmtId="168" fontId="6" fillId="3" borderId="9" xfId="0" applyNumberFormat="1" applyFont="1" applyFill="1" applyBorder="1" applyProtection="1">
      <protection hidden="1"/>
    </xf>
    <xf numFmtId="169" fontId="6" fillId="3" borderId="9" xfId="0" applyNumberFormat="1" applyFont="1" applyFill="1" applyBorder="1" applyProtection="1">
      <protection hidden="1"/>
    </xf>
    <xf numFmtId="170" fontId="6" fillId="3" borderId="9" xfId="0" applyNumberFormat="1" applyFont="1" applyFill="1" applyBorder="1" applyProtection="1">
      <protection hidden="1"/>
    </xf>
    <xf numFmtId="170" fontId="6" fillId="3" borderId="10" xfId="0" applyNumberFormat="1" applyFont="1" applyFill="1" applyBorder="1" applyProtection="1">
      <protection hidden="1"/>
    </xf>
    <xf numFmtId="0" fontId="6" fillId="3" borderId="11" xfId="0" applyFont="1" applyFill="1" applyBorder="1" applyProtection="1">
      <protection hidden="1"/>
    </xf>
    <xf numFmtId="0" fontId="6" fillId="3" borderId="0" xfId="0" applyFont="1" applyFill="1" applyBorder="1" applyProtection="1">
      <protection hidden="1"/>
    </xf>
    <xf numFmtId="0" fontId="7" fillId="3" borderId="12" xfId="0" applyFont="1" applyFill="1" applyBorder="1" applyProtection="1">
      <protection hidden="1"/>
    </xf>
    <xf numFmtId="0" fontId="6" fillId="3" borderId="0" xfId="0" applyFont="1" applyFill="1" applyProtection="1">
      <protection hidden="1"/>
    </xf>
    <xf numFmtId="169" fontId="5" fillId="3" borderId="0" xfId="0" applyNumberFormat="1" applyFont="1" applyFill="1" applyBorder="1" applyAlignment="1" applyProtection="1">
      <alignment horizontal="center"/>
      <protection hidden="1"/>
    </xf>
    <xf numFmtId="0" fontId="6" fillId="3" borderId="12" xfId="0" applyFont="1" applyFill="1" applyBorder="1" applyProtection="1">
      <protection hidden="1"/>
    </xf>
    <xf numFmtId="168" fontId="5" fillId="3" borderId="9" xfId="0" applyNumberFormat="1" applyFont="1" applyFill="1" applyBorder="1" applyProtection="1">
      <protection hidden="1"/>
    </xf>
    <xf numFmtId="0" fontId="11" fillId="4" borderId="13" xfId="0" applyFont="1" applyFill="1" applyBorder="1" applyAlignment="1" applyProtection="1">
      <alignment horizontal="left"/>
      <protection hidden="1"/>
    </xf>
    <xf numFmtId="0" fontId="12" fillId="4" borderId="13" xfId="0" applyFont="1" applyFill="1" applyBorder="1" applyAlignment="1" applyProtection="1">
      <alignment horizontal="left"/>
      <protection hidden="1"/>
    </xf>
    <xf numFmtId="0" fontId="13" fillId="4" borderId="13" xfId="0" applyNumberFormat="1" applyFont="1" applyFill="1" applyBorder="1" applyAlignment="1" applyProtection="1">
      <protection hidden="1"/>
    </xf>
    <xf numFmtId="0" fontId="11" fillId="4" borderId="0" xfId="13" applyFont="1" applyFill="1" applyBorder="1" applyAlignment="1" applyProtection="1">
      <alignment horizontal="left" vertical="center"/>
      <protection hidden="1"/>
    </xf>
    <xf numFmtId="0" fontId="1" fillId="4" borderId="0" xfId="13" applyFont="1" applyFill="1" applyBorder="1" applyAlignment="1" applyProtection="1">
      <alignment horizontal="left"/>
      <protection hidden="1"/>
    </xf>
    <xf numFmtId="0" fontId="1" fillId="3" borderId="0" xfId="13" applyFill="1" applyBorder="1" applyAlignment="1" applyProtection="1">
      <alignment horizontal="left"/>
      <protection hidden="1"/>
    </xf>
    <xf numFmtId="0" fontId="1" fillId="3" borderId="0" xfId="13" applyFill="1"/>
    <xf numFmtId="164" fontId="1" fillId="2" borderId="0" xfId="13" applyNumberFormat="1" applyFill="1" applyBorder="1" applyAlignment="1" applyProtection="1">
      <alignment horizontal="left"/>
      <protection hidden="1"/>
    </xf>
    <xf numFmtId="164" fontId="1" fillId="3" borderId="0" xfId="13" applyNumberFormat="1" applyFill="1" applyBorder="1" applyAlignment="1" applyProtection="1">
      <alignment horizontal="left"/>
      <protection hidden="1"/>
    </xf>
    <xf numFmtId="165" fontId="1" fillId="3" borderId="0" xfId="13" applyNumberFormat="1" applyFill="1" applyBorder="1" applyAlignment="1" applyProtection="1">
      <protection hidden="1"/>
    </xf>
    <xf numFmtId="3" fontId="1" fillId="3" borderId="0" xfId="13" applyNumberFormat="1" applyFont="1" applyFill="1"/>
    <xf numFmtId="165" fontId="1" fillId="3" borderId="0" xfId="13" applyNumberFormat="1" applyFont="1" applyFill="1" applyBorder="1" applyAlignment="1" applyProtection="1">
      <protection hidden="1"/>
    </xf>
    <xf numFmtId="165" fontId="13" fillId="3" borderId="13" xfId="0" applyNumberFormat="1" applyFont="1" applyFill="1" applyBorder="1" applyAlignment="1" applyProtection="1">
      <protection hidden="1"/>
    </xf>
    <xf numFmtId="0" fontId="13" fillId="3" borderId="0" xfId="0" applyFont="1" applyFill="1"/>
    <xf numFmtId="0" fontId="4" fillId="5" borderId="0" xfId="0" applyFont="1" applyFill="1" applyProtection="1">
      <protection hidden="1"/>
    </xf>
    <xf numFmtId="4" fontId="1" fillId="5" borderId="0" xfId="0" applyNumberFormat="1" applyFont="1" applyFill="1" applyProtection="1">
      <protection hidden="1"/>
    </xf>
    <xf numFmtId="0" fontId="1" fillId="2" borderId="0" xfId="13" applyFill="1" applyBorder="1" applyAlignment="1" applyProtection="1">
      <alignment horizontal="center"/>
      <protection locked="0" hidden="1"/>
    </xf>
    <xf numFmtId="0" fontId="1" fillId="3" borderId="16" xfId="13" applyFont="1" applyFill="1" applyBorder="1" applyAlignment="1" applyProtection="1">
      <alignment horizontal="left"/>
      <protection hidden="1"/>
    </xf>
    <xf numFmtId="0" fontId="1" fillId="3" borderId="17" xfId="13" applyFill="1" applyBorder="1"/>
    <xf numFmtId="165" fontId="1" fillId="3" borderId="17" xfId="13" applyNumberFormat="1" applyFill="1" applyBorder="1" applyAlignment="1" applyProtection="1">
      <protection hidden="1"/>
    </xf>
    <xf numFmtId="0" fontId="1" fillId="3" borderId="17" xfId="13" applyFill="1" applyBorder="1" applyAlignment="1" applyProtection="1">
      <alignment horizontal="left"/>
      <protection hidden="1"/>
    </xf>
    <xf numFmtId="0" fontId="1" fillId="3" borderId="18" xfId="13" applyFill="1" applyBorder="1" applyAlignment="1" applyProtection="1">
      <alignment horizontal="left"/>
      <protection hidden="1"/>
    </xf>
    <xf numFmtId="0" fontId="1" fillId="3" borderId="19" xfId="13" applyFont="1" applyFill="1" applyBorder="1" applyAlignment="1" applyProtection="1">
      <alignment horizontal="left"/>
      <protection hidden="1"/>
    </xf>
    <xf numFmtId="0" fontId="1" fillId="3" borderId="0" xfId="13" applyFill="1" applyBorder="1"/>
    <xf numFmtId="0" fontId="1" fillId="3" borderId="20" xfId="13" applyFill="1" applyBorder="1" applyAlignment="1" applyProtection="1">
      <alignment horizontal="left"/>
      <protection hidden="1"/>
    </xf>
    <xf numFmtId="0" fontId="1" fillId="11" borderId="19" xfId="0" applyFont="1" applyFill="1" applyBorder="1" applyAlignment="1" applyProtection="1">
      <alignment horizontal="left"/>
      <protection hidden="1"/>
    </xf>
    <xf numFmtId="164" fontId="1" fillId="3" borderId="20" xfId="13" applyNumberFormat="1" applyFill="1" applyBorder="1" applyAlignment="1" applyProtection="1">
      <alignment horizontal="left"/>
      <protection hidden="1"/>
    </xf>
    <xf numFmtId="0" fontId="1" fillId="3" borderId="19" xfId="13" applyFill="1" applyBorder="1" applyAlignment="1" applyProtection="1">
      <alignment horizontal="left"/>
      <protection hidden="1"/>
    </xf>
    <xf numFmtId="0" fontId="1" fillId="3" borderId="0" xfId="13" applyFill="1" applyBorder="1" applyProtection="1">
      <protection hidden="1"/>
    </xf>
    <xf numFmtId="0" fontId="1" fillId="3" borderId="21" xfId="13" applyFont="1" applyFill="1" applyBorder="1" applyAlignment="1" applyProtection="1">
      <alignment horizontal="left"/>
      <protection hidden="1"/>
    </xf>
    <xf numFmtId="0" fontId="1" fillId="3" borderId="22" xfId="13" applyFill="1" applyBorder="1"/>
    <xf numFmtId="0" fontId="1" fillId="3" borderId="22" xfId="13" applyFont="1" applyFill="1" applyBorder="1" applyAlignment="1" applyProtection="1">
      <alignment horizontal="left"/>
      <protection hidden="1"/>
    </xf>
    <xf numFmtId="0" fontId="1" fillId="3" borderId="22" xfId="13" applyFill="1" applyBorder="1" applyAlignment="1" applyProtection="1">
      <alignment horizontal="left"/>
      <protection hidden="1"/>
    </xf>
    <xf numFmtId="165" fontId="2" fillId="3" borderId="22" xfId="13" applyNumberFormat="1" applyFont="1" applyFill="1" applyBorder="1" applyAlignment="1" applyProtection="1">
      <protection hidden="1"/>
    </xf>
    <xf numFmtId="164" fontId="1" fillId="6" borderId="23" xfId="13" applyNumberFormat="1" applyFill="1" applyBorder="1" applyAlignment="1" applyProtection="1">
      <alignment horizontal="left"/>
      <protection hidden="1"/>
    </xf>
    <xf numFmtId="164" fontId="0" fillId="7" borderId="0" xfId="0" applyNumberFormat="1" applyFill="1" applyBorder="1" applyAlignment="1" applyProtection="1">
      <alignment horizontal="right"/>
      <protection locked="0" hidden="1"/>
    </xf>
    <xf numFmtId="164" fontId="0" fillId="2" borderId="0" xfId="0" applyNumberFormat="1" applyFill="1" applyBorder="1" applyAlignment="1" applyProtection="1">
      <alignment horizontal="right"/>
      <protection locked="0" hidden="1"/>
    </xf>
    <xf numFmtId="164" fontId="0" fillId="8" borderId="3" xfId="0" applyNumberFormat="1" applyFill="1" applyBorder="1" applyAlignment="1" applyProtection="1">
      <alignment horizontal="right"/>
      <protection hidden="1"/>
    </xf>
    <xf numFmtId="164" fontId="1" fillId="9" borderId="0" xfId="13" applyNumberFormat="1" applyFill="1" applyBorder="1" applyAlignment="1" applyProtection="1">
      <alignment horizontal="right"/>
      <protection locked="0" hidden="1"/>
    </xf>
    <xf numFmtId="164" fontId="0" fillId="3" borderId="0" xfId="0" applyNumberFormat="1" applyFill="1" applyBorder="1" applyAlignment="1" applyProtection="1">
      <alignment horizontal="right"/>
      <protection hidden="1"/>
    </xf>
    <xf numFmtId="0" fontId="0" fillId="3" borderId="14" xfId="0" applyFill="1" applyBorder="1" applyAlignment="1" applyProtection="1">
      <alignment horizontal="left"/>
      <protection hidden="1"/>
    </xf>
    <xf numFmtId="0" fontId="1" fillId="12" borderId="0" xfId="13" applyFont="1" applyFill="1" applyBorder="1" applyAlignment="1" applyProtection="1">
      <alignment horizontal="left"/>
      <protection locked="0" hidden="1"/>
    </xf>
    <xf numFmtId="0" fontId="0" fillId="12" borderId="0" xfId="0" applyFill="1" applyBorder="1" applyAlignment="1" applyProtection="1">
      <alignment horizontal="left"/>
      <protection locked="0" hidden="1"/>
    </xf>
    <xf numFmtId="164" fontId="0" fillId="12" borderId="0" xfId="0" applyNumberFormat="1" applyFill="1" applyBorder="1" applyAlignment="1" applyProtection="1">
      <alignment horizontal="right"/>
      <protection hidden="1"/>
    </xf>
    <xf numFmtId="164" fontId="0" fillId="12" borderId="0" xfId="0" applyNumberFormat="1" applyFill="1" applyBorder="1" applyAlignment="1" applyProtection="1">
      <alignment horizontal="right"/>
      <protection locked="0" hidden="1"/>
    </xf>
    <xf numFmtId="164" fontId="0" fillId="12" borderId="2" xfId="0" applyNumberFormat="1" applyFill="1" applyBorder="1" applyAlignment="1" applyProtection="1">
      <alignment horizontal="right"/>
      <protection hidden="1"/>
    </xf>
    <xf numFmtId="0" fontId="2" fillId="13" borderId="4" xfId="13" applyFont="1" applyFill="1" applyBorder="1" applyAlignment="1" applyProtection="1">
      <alignment horizontal="left"/>
      <protection hidden="1"/>
    </xf>
    <xf numFmtId="0" fontId="2" fillId="13" borderId="15" xfId="0" applyFont="1" applyFill="1" applyBorder="1" applyAlignment="1" applyProtection="1">
      <alignment horizontal="left"/>
      <protection hidden="1"/>
    </xf>
    <xf numFmtId="164" fontId="0" fillId="13" borderId="7" xfId="0" applyNumberFormat="1" applyFill="1" applyBorder="1" applyAlignment="1" applyProtection="1">
      <alignment horizontal="right"/>
      <protection hidden="1"/>
    </xf>
    <xf numFmtId="0" fontId="2" fillId="14" borderId="4" xfId="13" applyFont="1" applyFill="1" applyBorder="1" applyAlignment="1" applyProtection="1">
      <alignment horizontal="left"/>
      <protection hidden="1"/>
    </xf>
    <xf numFmtId="0" fontId="0" fillId="14" borderId="15" xfId="0" applyFill="1" applyBorder="1" applyAlignment="1" applyProtection="1">
      <alignment horizontal="left"/>
      <protection hidden="1"/>
    </xf>
    <xf numFmtId="164" fontId="0" fillId="14" borderId="7" xfId="0" applyNumberFormat="1" applyFill="1" applyBorder="1" applyAlignment="1" applyProtection="1">
      <alignment horizontal="right"/>
      <protection hidden="1"/>
    </xf>
    <xf numFmtId="164" fontId="0" fillId="15" borderId="2" xfId="0" applyNumberFormat="1" applyFill="1" applyBorder="1" applyAlignment="1" applyProtection="1">
      <alignment horizontal="right"/>
      <protection hidden="1"/>
    </xf>
    <xf numFmtId="164" fontId="0" fillId="16" borderId="2" xfId="0" applyNumberFormat="1" applyFill="1" applyBorder="1" applyAlignment="1" applyProtection="1">
      <alignment horizontal="right"/>
      <protection hidden="1"/>
    </xf>
    <xf numFmtId="164" fontId="0" fillId="17" borderId="2" xfId="0" applyNumberFormat="1" applyFill="1" applyBorder="1" applyAlignment="1" applyProtection="1">
      <alignment horizontal="right"/>
      <protection hidden="1"/>
    </xf>
    <xf numFmtId="164" fontId="1" fillId="12" borderId="0" xfId="13" applyNumberFormat="1" applyFill="1" applyBorder="1" applyAlignment="1" applyProtection="1">
      <alignment horizontal="left"/>
      <protection hidden="1"/>
    </xf>
    <xf numFmtId="164" fontId="1" fillId="12" borderId="20" xfId="13" applyNumberFormat="1" applyFill="1" applyBorder="1" applyAlignment="1" applyProtection="1">
      <alignment horizontal="left"/>
      <protection hidden="1"/>
    </xf>
    <xf numFmtId="164" fontId="1" fillId="15" borderId="20" xfId="13" applyNumberFormat="1" applyFill="1" applyBorder="1" applyAlignment="1" applyProtection="1">
      <alignment horizontal="left"/>
      <protection hidden="1"/>
    </xf>
    <xf numFmtId="164" fontId="1" fillId="15" borderId="0" xfId="13" applyNumberFormat="1" applyFill="1" applyBorder="1" applyAlignment="1" applyProtection="1">
      <alignment horizontal="left"/>
      <protection hidden="1"/>
    </xf>
    <xf numFmtId="164" fontId="1" fillId="18" borderId="20" xfId="13" applyNumberFormat="1" applyFill="1" applyBorder="1" applyAlignment="1" applyProtection="1">
      <alignment horizontal="left"/>
      <protection hidden="1"/>
    </xf>
    <xf numFmtId="164" fontId="1" fillId="16" borderId="20" xfId="13" applyNumberFormat="1" applyFill="1" applyBorder="1" applyAlignment="1" applyProtection="1">
      <alignment horizontal="left"/>
      <protection hidden="1"/>
    </xf>
    <xf numFmtId="164" fontId="1" fillId="19" borderId="0" xfId="13" applyNumberFormat="1" applyFill="1" applyBorder="1" applyAlignment="1" applyProtection="1">
      <alignment horizontal="left"/>
      <protection hidden="1"/>
    </xf>
    <xf numFmtId="164" fontId="1" fillId="19" borderId="20" xfId="13" applyNumberFormat="1" applyFill="1" applyBorder="1" applyAlignment="1" applyProtection="1">
      <alignment horizontal="left"/>
      <protection hidden="1"/>
    </xf>
    <xf numFmtId="165" fontId="13" fillId="3" borderId="0" xfId="0" applyNumberFormat="1" applyFont="1" applyFill="1" applyBorder="1" applyAlignment="1" applyProtection="1">
      <protection hidden="1"/>
    </xf>
    <xf numFmtId="0" fontId="11" fillId="11" borderId="0" xfId="0" applyFont="1" applyFill="1" applyBorder="1" applyAlignment="1" applyProtection="1">
      <alignment horizontal="left"/>
      <protection hidden="1"/>
    </xf>
    <xf numFmtId="0" fontId="12" fillId="11" borderId="0" xfId="0" applyFont="1" applyFill="1" applyBorder="1" applyAlignment="1" applyProtection="1">
      <alignment horizontal="left"/>
      <protection hidden="1"/>
    </xf>
    <xf numFmtId="0" fontId="13" fillId="11" borderId="0" xfId="0" applyNumberFormat="1" applyFont="1" applyFill="1" applyBorder="1" applyAlignment="1" applyProtection="1">
      <protection hidden="1"/>
    </xf>
    <xf numFmtId="165" fontId="13" fillId="11" borderId="0" xfId="0" applyNumberFormat="1" applyFont="1" applyFill="1" applyBorder="1" applyAlignment="1" applyProtection="1">
      <protection hidden="1"/>
    </xf>
    <xf numFmtId="164" fontId="1" fillId="10" borderId="17" xfId="13" applyNumberFormat="1" applyFill="1" applyBorder="1" applyAlignment="1" applyProtection="1">
      <alignment horizontal="left"/>
      <protection locked="0" hidden="1"/>
    </xf>
    <xf numFmtId="164" fontId="1" fillId="10" borderId="0" xfId="13" applyNumberFormat="1" applyFill="1" applyBorder="1" applyAlignment="1" applyProtection="1">
      <alignment horizontal="left"/>
      <protection locked="0" hidden="1"/>
    </xf>
    <xf numFmtId="164" fontId="1" fillId="2" borderId="0" xfId="13" applyNumberFormat="1" applyFill="1" applyBorder="1" applyAlignment="1" applyProtection="1">
      <alignment horizontal="left"/>
      <protection locked="0" hidden="1"/>
    </xf>
    <xf numFmtId="0" fontId="1" fillId="10" borderId="0" xfId="13" applyFont="1" applyFill="1" applyBorder="1" applyAlignment="1" applyProtection="1">
      <alignment horizontal="center"/>
      <protection locked="0" hidden="1"/>
    </xf>
    <xf numFmtId="164" fontId="1" fillId="20" borderId="0" xfId="13" applyNumberFormat="1" applyFill="1" applyBorder="1" applyAlignment="1" applyProtection="1">
      <alignment horizontal="left"/>
      <protection locked="0"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PHDAC.xlsx" TargetMode="External"/><Relationship Id="rId2" Type="http://schemas.openxmlformats.org/officeDocument/2006/relationships/hyperlink" Target="VBIWPHAK.xlsx" TargetMode="External"/><Relationship Id="rId1" Type="http://schemas.openxmlformats.org/officeDocument/2006/relationships/hyperlink" Target="VBIWP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WPH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91"/>
  <sheetViews>
    <sheetView tabSelected="1" zoomScaleNormal="100" workbookViewId="0">
      <selection activeCell="B3" sqref="B3"/>
    </sheetView>
  </sheetViews>
  <sheetFormatPr defaultRowHeight="12.75" x14ac:dyDescent="0.2"/>
  <cols>
    <col min="1" max="1" width="25.28515625" style="4" customWidth="1"/>
    <col min="2" max="2" width="17.140625" style="4" customWidth="1"/>
    <col min="3" max="3" width="19.7109375" style="4" bestFit="1" customWidth="1"/>
    <col min="4" max="4" width="17.5703125" style="4" customWidth="1"/>
    <col min="5" max="5" width="16.7109375" style="4" customWidth="1"/>
    <col min="6" max="6" width="12.28515625" style="4" customWidth="1"/>
    <col min="7" max="7" width="16" style="4" bestFit="1" customWidth="1"/>
    <col min="8" max="8" width="11.85546875" style="4" bestFit="1" customWidth="1"/>
    <col min="9" max="16" width="9.140625" style="4"/>
    <col min="17" max="17" width="12.140625" style="4" bestFit="1" customWidth="1"/>
    <col min="18" max="16384" width="9.140625" style="4"/>
  </cols>
  <sheetData>
    <row r="1" spans="1:8" ht="18.75" thickTop="1" x14ac:dyDescent="0.25">
      <c r="A1" s="59" t="s">
        <v>98</v>
      </c>
      <c r="B1" s="60"/>
      <c r="C1" s="60"/>
      <c r="D1" s="60"/>
      <c r="E1" s="61"/>
      <c r="F1" s="71"/>
      <c r="G1" s="71"/>
      <c r="H1" s="72"/>
    </row>
    <row r="2" spans="1:8" ht="18" x14ac:dyDescent="0.25">
      <c r="A2" s="123"/>
      <c r="B2" s="124"/>
      <c r="C2" s="124"/>
      <c r="D2" s="124"/>
      <c r="E2" s="125"/>
      <c r="F2" s="126"/>
      <c r="G2" s="122"/>
      <c r="H2" s="72"/>
    </row>
    <row r="3" spans="1:8" x14ac:dyDescent="0.2">
      <c r="A3" s="5" t="s">
        <v>0</v>
      </c>
      <c r="B3" s="1"/>
      <c r="C3" s="5"/>
      <c r="D3" s="5"/>
      <c r="E3" s="6"/>
      <c r="F3" s="6"/>
      <c r="G3" s="7"/>
    </row>
    <row r="4" spans="1:8" x14ac:dyDescent="0.2">
      <c r="A4" s="5" t="s">
        <v>1</v>
      </c>
      <c r="B4" s="2"/>
      <c r="C4" s="8"/>
      <c r="F4" s="6"/>
    </row>
    <row r="5" spans="1:8" x14ac:dyDescent="0.2">
      <c r="A5" s="9" t="s">
        <v>2</v>
      </c>
      <c r="B5" s="94">
        <v>0</v>
      </c>
      <c r="C5" s="8"/>
      <c r="D5" s="6"/>
      <c r="E5" s="10"/>
      <c r="F5" s="6"/>
    </row>
    <row r="6" spans="1:8" x14ac:dyDescent="0.2">
      <c r="A6" s="9" t="s">
        <v>3</v>
      </c>
      <c r="B6" s="95"/>
      <c r="C6" s="8"/>
      <c r="D6" s="6"/>
      <c r="E6" s="10"/>
      <c r="F6" s="6"/>
    </row>
    <row r="7" spans="1:8" x14ac:dyDescent="0.2">
      <c r="A7" s="11" t="s">
        <v>4</v>
      </c>
      <c r="B7" s="96">
        <f>SUM(B5:B6)</f>
        <v>0</v>
      </c>
      <c r="C7" s="8"/>
      <c r="D7" s="6"/>
      <c r="E7" s="10"/>
      <c r="F7" s="6"/>
    </row>
    <row r="8" spans="1:8" x14ac:dyDescent="0.2">
      <c r="A8" s="12" t="s">
        <v>5</v>
      </c>
      <c r="B8" s="97"/>
      <c r="C8" s="8"/>
      <c r="D8" s="6"/>
      <c r="E8" s="10"/>
      <c r="F8" s="6"/>
    </row>
    <row r="9" spans="1:8" x14ac:dyDescent="0.2">
      <c r="A9" s="13" t="s">
        <v>6</v>
      </c>
      <c r="B9" s="8"/>
      <c r="C9" s="2" t="s">
        <v>11</v>
      </c>
      <c r="D9" s="14"/>
      <c r="E9" s="15"/>
      <c r="F9" s="6"/>
    </row>
    <row r="10" spans="1:8" x14ac:dyDescent="0.2">
      <c r="A10" s="13" t="s">
        <v>8</v>
      </c>
      <c r="B10" s="8"/>
      <c r="C10" s="2" t="s">
        <v>9</v>
      </c>
      <c r="D10" s="9"/>
      <c r="E10" s="10"/>
      <c r="F10" s="6"/>
    </row>
    <row r="11" spans="1:8" x14ac:dyDescent="0.2">
      <c r="A11" s="13" t="s">
        <v>10</v>
      </c>
      <c r="B11" s="8"/>
      <c r="C11" s="2" t="s">
        <v>11</v>
      </c>
      <c r="F11" s="6"/>
      <c r="G11" s="10"/>
    </row>
    <row r="12" spans="1:8" x14ac:dyDescent="0.2">
      <c r="A12" s="12" t="s">
        <v>12</v>
      </c>
      <c r="B12" s="16"/>
      <c r="C12" s="100" t="s">
        <v>11</v>
      </c>
      <c r="D12" s="8"/>
      <c r="E12" s="9"/>
      <c r="F12" s="6"/>
      <c r="G12" s="10"/>
    </row>
    <row r="13" spans="1:8" ht="13.5" thickBot="1" x14ac:dyDescent="0.25">
      <c r="A13" s="17" t="s">
        <v>13</v>
      </c>
      <c r="B13" s="5"/>
      <c r="C13" s="5"/>
      <c r="F13" s="6"/>
      <c r="G13" s="6"/>
    </row>
    <row r="14" spans="1:8" ht="14.25" thickTop="1" thickBot="1" x14ac:dyDescent="0.25">
      <c r="A14" s="105" t="s">
        <v>14</v>
      </c>
      <c r="B14" s="106"/>
      <c r="C14" s="5"/>
      <c r="D14" s="5"/>
      <c r="E14" s="6"/>
      <c r="F14" s="6"/>
      <c r="G14" s="6"/>
    </row>
    <row r="15" spans="1:8" ht="14.25" thickTop="1" thickBot="1" x14ac:dyDescent="0.25">
      <c r="A15" s="5"/>
      <c r="B15" s="5"/>
      <c r="C15" s="5"/>
      <c r="D15" s="5"/>
      <c r="E15" s="6"/>
      <c r="F15" s="6"/>
      <c r="G15" s="6"/>
    </row>
    <row r="16" spans="1:8" ht="14.25" thickTop="1" thickBot="1" x14ac:dyDescent="0.25">
      <c r="A16" s="18" t="s">
        <v>15</v>
      </c>
      <c r="B16" s="5"/>
      <c r="C16" s="5"/>
      <c r="D16" s="19"/>
      <c r="E16" s="104">
        <f>IF(AND(C9="oui",C12="oui"),F195-250,F195)</f>
        <v>0</v>
      </c>
      <c r="F16" s="19"/>
    </row>
    <row r="17" spans="1:7" ht="13.5" thickTop="1" x14ac:dyDescent="0.2">
      <c r="A17" s="13" t="s">
        <v>16</v>
      </c>
      <c r="B17" s="8"/>
      <c r="C17" s="8"/>
      <c r="D17" s="102">
        <f>F157</f>
        <v>0</v>
      </c>
      <c r="E17" s="98"/>
      <c r="F17" s="9"/>
      <c r="G17" s="10"/>
    </row>
    <row r="18" spans="1:7" x14ac:dyDescent="0.2">
      <c r="A18" s="13" t="s">
        <v>17</v>
      </c>
      <c r="B18" s="8"/>
      <c r="C18" s="8"/>
      <c r="D18" s="103">
        <v>0</v>
      </c>
      <c r="E18" s="98"/>
      <c r="F18" s="6"/>
      <c r="G18" s="6"/>
    </row>
    <row r="19" spans="1:7" x14ac:dyDescent="0.2">
      <c r="A19" s="13" t="s">
        <v>18</v>
      </c>
      <c r="B19" s="101">
        <v>0</v>
      </c>
      <c r="C19" s="8"/>
      <c r="D19" s="102">
        <f>B19*30</f>
        <v>0</v>
      </c>
      <c r="E19" s="98"/>
      <c r="F19" s="6"/>
      <c r="G19" s="6"/>
    </row>
    <row r="20" spans="1:7" x14ac:dyDescent="0.2">
      <c r="A20" s="13" t="s">
        <v>19</v>
      </c>
      <c r="B20" s="8"/>
      <c r="C20" s="8"/>
      <c r="D20" s="103">
        <v>770</v>
      </c>
      <c r="E20" s="98"/>
      <c r="F20" s="6"/>
      <c r="G20" s="6"/>
    </row>
    <row r="21" spans="1:7" x14ac:dyDescent="0.2">
      <c r="A21" s="21" t="s">
        <v>24</v>
      </c>
      <c r="B21" s="8"/>
      <c r="C21" s="8"/>
      <c r="D21" s="103">
        <v>0</v>
      </c>
      <c r="E21" s="98"/>
      <c r="F21" s="6"/>
      <c r="G21" s="6"/>
    </row>
    <row r="22" spans="1:7" x14ac:dyDescent="0.2">
      <c r="A22" s="21" t="s">
        <v>73</v>
      </c>
      <c r="B22" s="8"/>
      <c r="C22" s="8"/>
      <c r="D22" s="103">
        <v>0</v>
      </c>
      <c r="E22" s="98"/>
      <c r="F22" s="6"/>
      <c r="G22" s="6"/>
    </row>
    <row r="23" spans="1:7" x14ac:dyDescent="0.2">
      <c r="A23" s="13" t="s">
        <v>27</v>
      </c>
      <c r="B23" s="8"/>
      <c r="C23" s="8"/>
      <c r="D23" s="103">
        <v>0</v>
      </c>
      <c r="E23" s="98"/>
      <c r="F23" s="6"/>
      <c r="G23" s="6"/>
    </row>
    <row r="24" spans="1:7" ht="13.5" thickBot="1" x14ac:dyDescent="0.25">
      <c r="A24" s="13"/>
      <c r="B24" s="8"/>
      <c r="C24" s="8"/>
      <c r="D24" s="8"/>
      <c r="E24" s="98"/>
      <c r="F24" s="6"/>
      <c r="G24" s="6"/>
    </row>
    <row r="25" spans="1:7" ht="14.25" thickTop="1" thickBot="1" x14ac:dyDescent="0.25">
      <c r="A25" s="3" t="s">
        <v>20</v>
      </c>
      <c r="B25" s="8"/>
      <c r="C25" s="8"/>
      <c r="D25" s="19"/>
      <c r="E25" s="111">
        <f>SUM(D17:D23)</f>
        <v>770</v>
      </c>
      <c r="F25" s="6"/>
      <c r="G25" s="6"/>
    </row>
    <row r="26" spans="1:7" ht="14.25" thickTop="1" thickBot="1" x14ac:dyDescent="0.25">
      <c r="A26" s="19"/>
      <c r="B26" s="8"/>
      <c r="C26" s="8"/>
      <c r="D26" s="22" t="s">
        <v>21</v>
      </c>
      <c r="E26" s="112">
        <f>(E16+D20+D21+D23)*21%</f>
        <v>161.69999999999999</v>
      </c>
      <c r="F26" s="6"/>
      <c r="G26" s="6"/>
    </row>
    <row r="27" spans="1:7" ht="14.25" thickTop="1" thickBot="1" x14ac:dyDescent="0.25">
      <c r="A27" s="23"/>
      <c r="B27" s="8"/>
      <c r="C27" s="8"/>
      <c r="D27" s="24"/>
      <c r="E27" s="98"/>
      <c r="F27" s="6"/>
      <c r="G27" s="6"/>
    </row>
    <row r="28" spans="1:7" ht="14.25" thickTop="1" thickBot="1" x14ac:dyDescent="0.25">
      <c r="A28" s="26" t="s">
        <v>22</v>
      </c>
      <c r="B28" s="27"/>
      <c r="C28" s="8"/>
      <c r="D28" s="28"/>
      <c r="E28" s="107">
        <f>SUM(E16:E26)</f>
        <v>931.7</v>
      </c>
      <c r="F28" s="6"/>
      <c r="G28" s="6"/>
    </row>
    <row r="29" spans="1:7" ht="14.25" thickTop="1" thickBot="1" x14ac:dyDescent="0.25">
      <c r="A29" s="13"/>
      <c r="B29" s="8"/>
      <c r="C29" s="8"/>
      <c r="D29" s="28"/>
      <c r="E29" s="29"/>
      <c r="F29" s="6"/>
      <c r="G29" s="6"/>
    </row>
    <row r="30" spans="1:7" ht="14.25" thickTop="1" thickBot="1" x14ac:dyDescent="0.25">
      <c r="A30" s="108" t="s">
        <v>23</v>
      </c>
      <c r="B30" s="109"/>
      <c r="C30" s="8"/>
      <c r="D30" s="20"/>
      <c r="E30" s="6"/>
      <c r="F30" s="6"/>
      <c r="G30" s="6"/>
    </row>
    <row r="31" spans="1:7" ht="13.5" thickTop="1" x14ac:dyDescent="0.2">
      <c r="A31" s="13"/>
      <c r="B31" s="8"/>
      <c r="C31" s="8"/>
      <c r="D31" s="20"/>
      <c r="E31" s="6"/>
      <c r="F31" s="6"/>
      <c r="G31" s="6"/>
    </row>
    <row r="32" spans="1:7" x14ac:dyDescent="0.2">
      <c r="A32" s="13" t="s">
        <v>25</v>
      </c>
      <c r="B32" s="8"/>
      <c r="C32" s="8"/>
      <c r="D32" s="103">
        <v>0</v>
      </c>
      <c r="E32" s="6"/>
      <c r="F32" s="6"/>
      <c r="G32" s="6"/>
    </row>
    <row r="33" spans="1:8" x14ac:dyDescent="0.2">
      <c r="A33" s="13" t="s">
        <v>26</v>
      </c>
      <c r="B33" s="8"/>
      <c r="C33" s="8"/>
      <c r="D33" s="103">
        <v>0</v>
      </c>
      <c r="E33" s="6"/>
      <c r="F33" s="6"/>
      <c r="G33" s="6"/>
    </row>
    <row r="34" spans="1:8" ht="13.5" thickBot="1" x14ac:dyDescent="0.25">
      <c r="B34" s="8"/>
      <c r="C34" s="8"/>
      <c r="E34" s="6"/>
      <c r="F34" s="6"/>
      <c r="G34" s="6"/>
    </row>
    <row r="35" spans="1:8" ht="14.25" thickTop="1" thickBot="1" x14ac:dyDescent="0.25">
      <c r="A35" s="3" t="s">
        <v>28</v>
      </c>
      <c r="B35" s="8"/>
      <c r="C35" s="8"/>
      <c r="D35" s="99"/>
      <c r="E35" s="113">
        <f>SUM(D32:D33)</f>
        <v>0</v>
      </c>
      <c r="F35" s="6"/>
      <c r="G35" s="10"/>
    </row>
    <row r="36" spans="1:8" ht="14.25" thickTop="1" thickBot="1" x14ac:dyDescent="0.25">
      <c r="A36" s="30"/>
      <c r="B36" s="8"/>
      <c r="C36" s="8"/>
      <c r="D36" s="22" t="s">
        <v>21</v>
      </c>
      <c r="E36" s="112">
        <f>D32*21%</f>
        <v>0</v>
      </c>
      <c r="F36" s="6"/>
      <c r="G36" s="10"/>
    </row>
    <row r="37" spans="1:8" ht="14.25" thickTop="1" thickBot="1" x14ac:dyDescent="0.25">
      <c r="A37" s="8"/>
      <c r="B37" s="8"/>
      <c r="C37" s="8"/>
      <c r="D37" s="24"/>
      <c r="E37" s="98"/>
      <c r="F37" s="6"/>
      <c r="G37" s="10"/>
    </row>
    <row r="38" spans="1:8" ht="14.25" thickTop="1" thickBot="1" x14ac:dyDescent="0.25">
      <c r="A38" s="31" t="s">
        <v>29</v>
      </c>
      <c r="B38" s="27"/>
      <c r="C38" s="8"/>
      <c r="D38" s="32"/>
      <c r="E38" s="110">
        <f>SUM(E35:E36)</f>
        <v>0</v>
      </c>
      <c r="F38" s="33"/>
      <c r="G38" s="10"/>
    </row>
    <row r="39" spans="1:8" ht="13.5" thickTop="1" x14ac:dyDescent="0.2">
      <c r="A39" s="13"/>
      <c r="B39" s="8"/>
      <c r="C39" s="8"/>
      <c r="D39" s="8"/>
      <c r="E39" s="10"/>
      <c r="F39" s="6"/>
      <c r="G39" s="10"/>
    </row>
    <row r="40" spans="1:8" ht="18" x14ac:dyDescent="0.2">
      <c r="A40" s="62" t="s">
        <v>76</v>
      </c>
      <c r="B40" s="63"/>
      <c r="C40" s="64"/>
      <c r="D40" s="64"/>
      <c r="E40" s="64"/>
      <c r="F40" s="64"/>
      <c r="G40" s="64"/>
      <c r="H40" s="64"/>
    </row>
    <row r="41" spans="1:8" ht="13.5" thickBot="1" x14ac:dyDescent="0.25">
      <c r="A41" s="12"/>
      <c r="B41" s="12"/>
      <c r="C41" s="64"/>
      <c r="D41" s="64"/>
      <c r="E41" s="64"/>
      <c r="F41" s="64"/>
      <c r="G41" s="64"/>
      <c r="H41" s="64"/>
    </row>
    <row r="42" spans="1:8" ht="13.5" thickTop="1" x14ac:dyDescent="0.2">
      <c r="A42" s="76" t="s">
        <v>77</v>
      </c>
      <c r="B42" s="77"/>
      <c r="C42" s="78" t="s">
        <v>78</v>
      </c>
      <c r="D42" s="127">
        <v>0</v>
      </c>
      <c r="E42" s="79"/>
      <c r="F42" s="79"/>
      <c r="G42" s="79"/>
      <c r="H42" s="80"/>
    </row>
    <row r="43" spans="1:8" x14ac:dyDescent="0.2">
      <c r="A43" s="81"/>
      <c r="B43" s="82"/>
      <c r="C43" s="68" t="s">
        <v>79</v>
      </c>
      <c r="D43" s="128">
        <v>0</v>
      </c>
      <c r="E43" s="64"/>
      <c r="F43" s="64"/>
      <c r="G43" s="64"/>
      <c r="H43" s="83"/>
    </row>
    <row r="44" spans="1:8" x14ac:dyDescent="0.2">
      <c r="A44" s="81"/>
      <c r="B44" s="82"/>
      <c r="C44" s="68" t="s">
        <v>4</v>
      </c>
      <c r="D44" s="66">
        <f>SUM(D42:D43)</f>
        <v>0</v>
      </c>
      <c r="E44" s="64"/>
      <c r="F44" s="64"/>
      <c r="G44" s="64"/>
      <c r="H44" s="83"/>
    </row>
    <row r="45" spans="1:8" x14ac:dyDescent="0.2">
      <c r="A45" s="81"/>
      <c r="B45" s="82"/>
      <c r="C45" s="12"/>
      <c r="D45" s="67"/>
      <c r="E45" s="64"/>
      <c r="F45" s="64"/>
      <c r="G45" s="64"/>
      <c r="H45" s="83"/>
    </row>
    <row r="46" spans="1:8" x14ac:dyDescent="0.2">
      <c r="A46" s="81" t="s">
        <v>80</v>
      </c>
      <c r="B46" s="82"/>
      <c r="C46" s="12"/>
      <c r="D46" s="129">
        <v>0</v>
      </c>
      <c r="E46" s="64"/>
      <c r="F46" s="64"/>
      <c r="G46" s="64"/>
      <c r="H46" s="83"/>
    </row>
    <row r="47" spans="1:8" x14ac:dyDescent="0.2">
      <c r="A47" s="81"/>
      <c r="B47" s="82"/>
      <c r="C47" s="12"/>
      <c r="D47" s="64"/>
      <c r="E47" s="64"/>
      <c r="F47" s="64"/>
      <c r="G47" s="64"/>
      <c r="H47" s="83"/>
    </row>
    <row r="48" spans="1:8" x14ac:dyDescent="0.2">
      <c r="A48" s="81" t="s">
        <v>87</v>
      </c>
      <c r="B48" s="82"/>
      <c r="C48" s="130" t="s">
        <v>11</v>
      </c>
      <c r="D48" s="64"/>
      <c r="E48" s="64"/>
      <c r="F48" s="64"/>
      <c r="G48" s="64"/>
      <c r="H48" s="83"/>
    </row>
    <row r="49" spans="1:8" x14ac:dyDescent="0.2">
      <c r="A49" s="84" t="s">
        <v>105</v>
      </c>
      <c r="B49" s="14"/>
      <c r="C49" s="75">
        <v>1</v>
      </c>
      <c r="D49" s="64"/>
      <c r="E49" s="64"/>
      <c r="F49" s="64"/>
      <c r="G49" s="64"/>
      <c r="H49" s="83"/>
    </row>
    <row r="50" spans="1:8" x14ac:dyDescent="0.2">
      <c r="A50" s="81" t="s">
        <v>13</v>
      </c>
      <c r="B50" s="82"/>
      <c r="C50" s="12"/>
      <c r="D50" s="64"/>
      <c r="E50" s="64"/>
      <c r="F50" s="64"/>
      <c r="G50" s="64"/>
      <c r="H50" s="83"/>
    </row>
    <row r="51" spans="1:8" x14ac:dyDescent="0.2">
      <c r="A51" s="81"/>
      <c r="B51" s="82"/>
      <c r="C51" s="12"/>
      <c r="D51" s="64"/>
      <c r="E51" s="64"/>
      <c r="F51" s="64"/>
      <c r="G51" s="68" t="s">
        <v>15</v>
      </c>
      <c r="H51" s="115">
        <f>IF(C48="oui",E139/2+4.239,E139)</f>
        <v>0</v>
      </c>
    </row>
    <row r="52" spans="1:8" x14ac:dyDescent="0.2">
      <c r="A52" s="81" t="s">
        <v>88</v>
      </c>
      <c r="B52" s="82"/>
      <c r="C52" s="12"/>
      <c r="D52" s="64"/>
      <c r="E52" s="114">
        <f>D44/100</f>
        <v>0</v>
      </c>
      <c r="F52" s="64"/>
      <c r="G52" s="12" t="s">
        <v>94</v>
      </c>
      <c r="H52" s="121">
        <f>H51*21/100</f>
        <v>0</v>
      </c>
    </row>
    <row r="53" spans="1:8" x14ac:dyDescent="0.2">
      <c r="A53" s="81" t="s">
        <v>89</v>
      </c>
      <c r="B53" s="82"/>
      <c r="C53" s="12"/>
      <c r="D53" s="64"/>
      <c r="E53" s="131">
        <v>0</v>
      </c>
      <c r="F53" s="64"/>
      <c r="G53" s="68"/>
      <c r="H53" s="85"/>
    </row>
    <row r="54" spans="1:8" x14ac:dyDescent="0.2">
      <c r="A54" s="86"/>
      <c r="B54" s="82"/>
      <c r="C54" s="12"/>
      <c r="D54" s="64"/>
      <c r="E54" s="67"/>
      <c r="F54" s="64"/>
      <c r="G54" s="68"/>
      <c r="H54" s="85"/>
    </row>
    <row r="55" spans="1:8" x14ac:dyDescent="0.2">
      <c r="A55" s="81" t="s">
        <v>90</v>
      </c>
      <c r="B55" s="82"/>
      <c r="C55" s="12"/>
      <c r="D55" s="114">
        <f>D44*0.3%</f>
        <v>0</v>
      </c>
      <c r="E55" s="67"/>
      <c r="F55" s="64"/>
      <c r="G55" s="68"/>
      <c r="H55" s="85"/>
    </row>
    <row r="56" spans="1:8" x14ac:dyDescent="0.2">
      <c r="A56" s="81" t="s">
        <v>91</v>
      </c>
      <c r="B56" s="82"/>
      <c r="C56" s="12"/>
      <c r="D56" s="114">
        <f>A83*C49</f>
        <v>87.31</v>
      </c>
      <c r="E56" s="67"/>
      <c r="F56" s="64"/>
      <c r="G56" s="68"/>
      <c r="H56" s="85"/>
    </row>
    <row r="57" spans="1:8" x14ac:dyDescent="0.2">
      <c r="A57" s="81" t="s">
        <v>92</v>
      </c>
      <c r="B57" s="82"/>
      <c r="C57" s="12"/>
      <c r="D57" s="64"/>
      <c r="E57" s="114">
        <f>IF((D125-D55-D56)&lt;22,D125+50,D125)</f>
        <v>150</v>
      </c>
      <c r="F57" s="64"/>
      <c r="G57" s="68"/>
      <c r="H57" s="85"/>
    </row>
    <row r="58" spans="1:8" x14ac:dyDescent="0.2">
      <c r="A58" s="81"/>
      <c r="B58" s="82"/>
      <c r="C58" s="12"/>
      <c r="D58" s="64"/>
      <c r="E58" s="67"/>
      <c r="F58" s="64"/>
      <c r="G58" s="68"/>
      <c r="H58" s="85"/>
    </row>
    <row r="59" spans="1:8" x14ac:dyDescent="0.2">
      <c r="A59" s="81" t="s">
        <v>93</v>
      </c>
      <c r="B59" s="82"/>
      <c r="C59" s="12"/>
      <c r="D59" s="64"/>
      <c r="E59" s="114">
        <v>50</v>
      </c>
      <c r="F59" s="64"/>
      <c r="G59" s="68"/>
      <c r="H59" s="85"/>
    </row>
    <row r="60" spans="1:8" x14ac:dyDescent="0.2">
      <c r="A60" s="86"/>
      <c r="B60" s="82"/>
      <c r="C60" s="12"/>
      <c r="D60" s="12" t="s">
        <v>94</v>
      </c>
      <c r="E60" s="120">
        <f>E59*21%</f>
        <v>10.5</v>
      </c>
      <c r="F60" s="64"/>
      <c r="G60" s="68"/>
      <c r="H60" s="85"/>
    </row>
    <row r="61" spans="1:8" x14ac:dyDescent="0.2">
      <c r="A61" s="86"/>
      <c r="B61" s="82"/>
      <c r="C61" s="12"/>
      <c r="D61" s="12"/>
      <c r="E61" s="67"/>
      <c r="F61" s="64"/>
      <c r="G61" s="68"/>
      <c r="H61" s="85"/>
    </row>
    <row r="62" spans="1:8" x14ac:dyDescent="0.2">
      <c r="A62" s="81" t="s">
        <v>19</v>
      </c>
      <c r="B62" s="82"/>
      <c r="C62" s="12"/>
      <c r="D62" s="64"/>
      <c r="E62" s="131">
        <v>660</v>
      </c>
      <c r="F62" s="64"/>
      <c r="G62" s="68"/>
      <c r="H62" s="85"/>
    </row>
    <row r="63" spans="1:8" x14ac:dyDescent="0.2">
      <c r="A63" s="86"/>
      <c r="B63" s="82"/>
      <c r="C63" s="12"/>
      <c r="D63" s="12" t="s">
        <v>94</v>
      </c>
      <c r="E63" s="120">
        <f>E62*21%</f>
        <v>138.6</v>
      </c>
      <c r="F63" s="64"/>
      <c r="G63" s="68"/>
      <c r="H63" s="85"/>
    </row>
    <row r="64" spans="1:8" x14ac:dyDescent="0.2">
      <c r="A64" s="86"/>
      <c r="B64" s="82"/>
      <c r="C64" s="12"/>
      <c r="D64" s="12"/>
      <c r="E64" s="67"/>
      <c r="F64" s="64"/>
      <c r="G64" s="68"/>
      <c r="H64" s="85"/>
    </row>
    <row r="65" spans="1:23" x14ac:dyDescent="0.2">
      <c r="A65" s="81" t="s">
        <v>24</v>
      </c>
      <c r="B65" s="82"/>
      <c r="C65" s="12"/>
      <c r="D65" s="12"/>
      <c r="E65" s="131">
        <v>0</v>
      </c>
      <c r="F65" s="64"/>
      <c r="G65" s="68"/>
      <c r="H65" s="85"/>
    </row>
    <row r="66" spans="1:23" x14ac:dyDescent="0.2">
      <c r="A66" s="81"/>
      <c r="B66" s="82"/>
      <c r="C66" s="12"/>
      <c r="D66" s="12" t="s">
        <v>94</v>
      </c>
      <c r="E66" s="120">
        <f>E65*21%</f>
        <v>0</v>
      </c>
      <c r="F66" s="64"/>
      <c r="G66" s="68"/>
      <c r="H66" s="85"/>
    </row>
    <row r="67" spans="1:23" x14ac:dyDescent="0.2">
      <c r="A67" s="81"/>
      <c r="B67" s="82"/>
      <c r="C67" s="12"/>
      <c r="D67" s="64"/>
      <c r="E67" s="67"/>
      <c r="F67" s="64"/>
      <c r="G67" s="68"/>
      <c r="H67" s="85"/>
    </row>
    <row r="68" spans="1:23" x14ac:dyDescent="0.2">
      <c r="A68" s="81"/>
      <c r="B68" s="82"/>
      <c r="C68" s="12"/>
      <c r="D68" s="64" t="s">
        <v>95</v>
      </c>
      <c r="E68" s="117">
        <f>A96</f>
        <v>860</v>
      </c>
      <c r="F68" s="64"/>
      <c r="G68" s="68" t="s">
        <v>96</v>
      </c>
      <c r="H68" s="116">
        <f>H51</f>
        <v>0</v>
      </c>
    </row>
    <row r="69" spans="1:23" x14ac:dyDescent="0.2">
      <c r="A69" s="81"/>
      <c r="B69" s="82"/>
      <c r="C69" s="12"/>
      <c r="D69" s="64"/>
      <c r="E69" s="67"/>
      <c r="F69" s="64"/>
      <c r="G69" s="68" t="s">
        <v>95</v>
      </c>
      <c r="H69" s="116">
        <f>E68</f>
        <v>860</v>
      </c>
    </row>
    <row r="70" spans="1:23" x14ac:dyDescent="0.2">
      <c r="A70" s="81"/>
      <c r="B70" s="82"/>
      <c r="C70" s="12"/>
      <c r="D70" s="64"/>
      <c r="E70" s="64"/>
      <c r="F70" s="64"/>
      <c r="G70" s="68" t="s">
        <v>97</v>
      </c>
      <c r="H70" s="118">
        <f>SUM(H68+E68)</f>
        <v>860</v>
      </c>
    </row>
    <row r="71" spans="1:23" x14ac:dyDescent="0.2">
      <c r="A71" s="81"/>
      <c r="B71" s="82"/>
      <c r="C71" s="12"/>
      <c r="D71" s="64"/>
      <c r="E71" s="64"/>
      <c r="F71" s="64"/>
      <c r="G71" s="87"/>
      <c r="H71" s="85"/>
    </row>
    <row r="72" spans="1:23" x14ac:dyDescent="0.2">
      <c r="A72" s="81"/>
      <c r="B72" s="82"/>
      <c r="C72" s="12"/>
      <c r="D72" s="64"/>
      <c r="E72" s="64"/>
      <c r="F72" s="64"/>
      <c r="G72" s="70" t="s">
        <v>21</v>
      </c>
      <c r="H72" s="119">
        <f>SUM(E60,E63,E66,H52)</f>
        <v>149.1</v>
      </c>
    </row>
    <row r="73" spans="1:23" ht="13.5" thickBot="1" x14ac:dyDescent="0.25">
      <c r="A73" s="81"/>
      <c r="B73" s="82"/>
      <c r="C73" s="12"/>
      <c r="D73" s="64"/>
      <c r="E73" s="64"/>
      <c r="F73" s="64"/>
      <c r="G73" s="82"/>
      <c r="H73" s="85"/>
    </row>
    <row r="74" spans="1:23" ht="14.25" thickTop="1" thickBot="1" x14ac:dyDescent="0.25">
      <c r="A74" s="88"/>
      <c r="B74" s="89"/>
      <c r="C74" s="90"/>
      <c r="D74" s="91"/>
      <c r="E74" s="91"/>
      <c r="F74" s="91"/>
      <c r="G74" s="92" t="s">
        <v>96</v>
      </c>
      <c r="H74" s="93">
        <f>SUM(H70:H72)</f>
        <v>1009.1</v>
      </c>
    </row>
    <row r="75" spans="1:23" ht="13.5" thickTop="1" x14ac:dyDescent="0.2">
      <c r="A75" s="12"/>
      <c r="B75" s="65"/>
      <c r="C75" s="12"/>
      <c r="D75" s="64"/>
      <c r="E75" s="64"/>
      <c r="F75" s="64"/>
      <c r="G75" s="64"/>
      <c r="H75" s="67"/>
    </row>
    <row r="76" spans="1:23" x14ac:dyDescent="0.2">
      <c r="A76" s="19"/>
      <c r="B76" s="19"/>
      <c r="C76" s="34" t="s">
        <v>32</v>
      </c>
      <c r="D76" s="34" t="s">
        <v>33</v>
      </c>
      <c r="E76" s="19"/>
      <c r="F76" s="29"/>
      <c r="G76" s="19"/>
    </row>
    <row r="77" spans="1:23" x14ac:dyDescent="0.2">
      <c r="A77" s="19"/>
      <c r="B77" s="19"/>
      <c r="C77" s="19"/>
      <c r="D77" s="28"/>
      <c r="E77" s="19"/>
      <c r="F77" s="28"/>
      <c r="G77" s="2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</row>
    <row r="78" spans="1:23" x14ac:dyDescent="0.2">
      <c r="A78" s="19"/>
      <c r="B78" s="36"/>
      <c r="C78" s="34" t="s">
        <v>30</v>
      </c>
      <c r="D78" s="34" t="s">
        <v>31</v>
      </c>
      <c r="E78" s="19"/>
      <c r="F78" s="37"/>
      <c r="G78" s="36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</row>
    <row r="79" spans="1:23" x14ac:dyDescent="0.2">
      <c r="A79" s="19"/>
      <c r="B79" s="36"/>
      <c r="C79" s="36"/>
      <c r="D79" s="36"/>
      <c r="E79" s="36"/>
      <c r="F79" s="36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</row>
    <row r="80" spans="1:23" x14ac:dyDescent="0.2">
      <c r="A80" s="19"/>
      <c r="B80" s="36"/>
      <c r="C80" s="38" t="s">
        <v>72</v>
      </c>
      <c r="E80" s="36"/>
      <c r="F80" s="36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</row>
    <row r="81" spans="1:23" hidden="1" x14ac:dyDescent="0.2">
      <c r="A81" s="19"/>
      <c r="B81" s="36"/>
      <c r="C81" s="38"/>
      <c r="E81" s="36"/>
      <c r="F81" s="36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</row>
    <row r="82" spans="1:23" hidden="1" x14ac:dyDescent="0.2">
      <c r="A82" s="19"/>
      <c r="B82" s="36"/>
      <c r="C82" s="38"/>
      <c r="E82" s="36"/>
      <c r="F82" s="36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</row>
    <row r="83" spans="1:23" hidden="1" x14ac:dyDescent="0.2">
      <c r="A83" s="19">
        <f>(A86+ROUNDDOWN((D42+D43-1)/C87,0)*A87)+20</f>
        <v>87.31</v>
      </c>
      <c r="B83" s="36"/>
      <c r="C83" s="38"/>
      <c r="E83" s="36"/>
      <c r="F83" s="36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</row>
    <row r="84" spans="1:23" hidden="1" x14ac:dyDescent="0.2">
      <c r="A84" s="65"/>
      <c r="B84" s="65"/>
      <c r="C84" s="69"/>
      <c r="D84" s="69"/>
      <c r="E84" s="69"/>
      <c r="F84" s="69"/>
      <c r="G84" s="69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</row>
    <row r="85" spans="1:23" hidden="1" x14ac:dyDescent="0.2">
      <c r="A85" s="65" t="s">
        <v>81</v>
      </c>
      <c r="B85" s="65"/>
      <c r="C85" s="69"/>
      <c r="D85" s="69"/>
      <c r="E85" s="69"/>
      <c r="F85" s="69" t="s">
        <v>82</v>
      </c>
      <c r="G85" s="69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</row>
    <row r="86" spans="1:23" hidden="1" x14ac:dyDescent="0.2">
      <c r="A86" s="65">
        <v>67.31</v>
      </c>
      <c r="B86" s="65" t="s">
        <v>83</v>
      </c>
      <c r="C86" s="69">
        <v>25000</v>
      </c>
      <c r="D86" s="69"/>
      <c r="E86" s="69"/>
      <c r="F86" s="69"/>
      <c r="G86" s="69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</row>
    <row r="87" spans="1:23" hidden="1" x14ac:dyDescent="0.2">
      <c r="A87" s="65">
        <v>23.56</v>
      </c>
      <c r="B87" s="65" t="s">
        <v>84</v>
      </c>
      <c r="C87" s="69">
        <v>25000</v>
      </c>
      <c r="D87" s="69" t="s">
        <v>85</v>
      </c>
      <c r="E87" s="69"/>
      <c r="F87" s="69"/>
      <c r="G87" s="69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</row>
    <row r="88" spans="1:23" hidden="1" x14ac:dyDescent="0.2">
      <c r="A88" s="65"/>
      <c r="B88" s="65"/>
      <c r="C88" s="69"/>
      <c r="D88" s="69"/>
      <c r="E88" s="69"/>
      <c r="F88" s="69"/>
      <c r="G88" s="69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</row>
    <row r="89" spans="1:23" hidden="1" x14ac:dyDescent="0.2">
      <c r="A89" s="65"/>
      <c r="B89" s="65"/>
      <c r="C89" s="69"/>
      <c r="D89" s="69"/>
      <c r="E89" s="69"/>
      <c r="F89" s="69"/>
      <c r="G89" s="69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</row>
    <row r="90" spans="1:23" hidden="1" x14ac:dyDescent="0.2">
      <c r="A90" s="65"/>
      <c r="B90" s="65"/>
      <c r="C90" s="69"/>
      <c r="D90" s="69"/>
      <c r="E90" s="69"/>
      <c r="F90" s="69"/>
      <c r="G90" s="69">
        <f>SUM(E62,E65)</f>
        <v>660</v>
      </c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</row>
    <row r="91" spans="1:23" hidden="1" x14ac:dyDescent="0.2">
      <c r="A91" s="65" t="s">
        <v>86</v>
      </c>
      <c r="B91" s="65"/>
      <c r="C91" s="69" t="s">
        <v>68</v>
      </c>
      <c r="D91" s="69" t="s">
        <v>75</v>
      </c>
      <c r="E91" s="69"/>
      <c r="F91" s="69"/>
      <c r="G91" s="69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</row>
    <row r="92" spans="1:23" hidden="1" x14ac:dyDescent="0.2">
      <c r="A92" s="65"/>
      <c r="B92" s="65"/>
      <c r="C92" s="69">
        <f>E53</f>
        <v>0</v>
      </c>
      <c r="D92" s="69">
        <f>IF(E53=0,575,550)</f>
        <v>575</v>
      </c>
      <c r="E92" s="69"/>
      <c r="F92" s="69"/>
      <c r="G92" s="69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</row>
    <row r="93" spans="1:23" hidden="1" x14ac:dyDescent="0.2">
      <c r="A93" s="65"/>
      <c r="B93" s="65"/>
      <c r="C93" s="69"/>
      <c r="D93" s="69"/>
      <c r="E93" s="69"/>
      <c r="F93" s="69"/>
      <c r="G93" s="69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</row>
    <row r="94" spans="1:23" hidden="1" x14ac:dyDescent="0.2">
      <c r="A94" s="65"/>
      <c r="B94" s="65"/>
      <c r="C94" s="69"/>
      <c r="D94" s="69"/>
      <c r="E94" s="69"/>
      <c r="F94" s="69"/>
      <c r="G94" s="69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</row>
    <row r="95" spans="1:23" hidden="1" x14ac:dyDescent="0.2">
      <c r="A95" s="65"/>
      <c r="B95" s="65"/>
      <c r="C95" s="69"/>
      <c r="D95" s="69"/>
      <c r="E95" s="69"/>
      <c r="F95" s="69"/>
      <c r="G95" s="69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</row>
    <row r="96" spans="1:23" hidden="1" x14ac:dyDescent="0.2">
      <c r="A96" s="65">
        <f>E52+E53+E57+E59+E62+E65</f>
        <v>860</v>
      </c>
      <c r="B96" s="65"/>
      <c r="C96" s="69"/>
      <c r="D96" s="69"/>
      <c r="E96" s="69" t="s">
        <v>7</v>
      </c>
      <c r="F96" s="69"/>
      <c r="G96" s="69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</row>
    <row r="97" spans="1:23" hidden="1" x14ac:dyDescent="0.2">
      <c r="A97" s="65"/>
      <c r="B97" s="65"/>
      <c r="C97" s="69"/>
      <c r="D97" s="69"/>
      <c r="E97" s="69" t="s">
        <v>11</v>
      </c>
      <c r="F97" s="69"/>
      <c r="G97" s="69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</row>
    <row r="98" spans="1:23" hidden="1" x14ac:dyDescent="0.2">
      <c r="A98" s="65"/>
      <c r="B98" s="65"/>
      <c r="C98" s="69"/>
      <c r="D98" s="69"/>
      <c r="E98" s="69"/>
      <c r="F98" s="69"/>
      <c r="G98" s="69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</row>
    <row r="99" spans="1:23" hidden="1" x14ac:dyDescent="0.2">
      <c r="A99" s="65"/>
      <c r="B99" s="65"/>
      <c r="C99" s="69"/>
      <c r="D99" s="69"/>
      <c r="E99" s="69"/>
      <c r="F99" s="69"/>
      <c r="G99" s="69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</row>
    <row r="100" spans="1:23" hidden="1" x14ac:dyDescent="0.2">
      <c r="A100" s="65"/>
      <c r="B100" s="65"/>
      <c r="C100" s="69"/>
      <c r="D100" s="69"/>
      <c r="E100" s="69"/>
      <c r="F100" s="69"/>
      <c r="G100" s="69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</row>
    <row r="101" spans="1:23" hidden="1" x14ac:dyDescent="0.2">
      <c r="A101" s="65"/>
      <c r="B101" s="65"/>
      <c r="C101" s="69"/>
      <c r="D101" s="69"/>
      <c r="E101" s="69"/>
      <c r="F101" s="69"/>
      <c r="G101" s="69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</row>
    <row r="102" spans="1:23" hidden="1" x14ac:dyDescent="0.2">
      <c r="A102" s="65"/>
      <c r="B102" s="65"/>
      <c r="C102" s="69"/>
      <c r="D102" s="69"/>
      <c r="E102" s="69"/>
      <c r="F102" s="69"/>
      <c r="G102" s="69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</row>
    <row r="103" spans="1:23" hidden="1" x14ac:dyDescent="0.2">
      <c r="A103" s="65"/>
      <c r="B103" s="65"/>
      <c r="C103" s="69"/>
      <c r="D103" s="69"/>
      <c r="E103" s="69"/>
      <c r="F103" s="69"/>
      <c r="G103" s="69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</row>
    <row r="104" spans="1:23" hidden="1" x14ac:dyDescent="0.2">
      <c r="A104" s="65"/>
      <c r="B104" s="65"/>
      <c r="C104" s="69"/>
      <c r="D104" s="69"/>
      <c r="E104" s="69"/>
      <c r="F104" s="69"/>
      <c r="G104" s="69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</row>
    <row r="105" spans="1:23" hidden="1" x14ac:dyDescent="0.2">
      <c r="A105" s="65"/>
      <c r="B105" s="65"/>
      <c r="C105" s="69"/>
      <c r="D105" s="69"/>
      <c r="E105" s="69"/>
      <c r="F105" s="69"/>
      <c r="G105" s="69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</row>
    <row r="106" spans="1:23" hidden="1" x14ac:dyDescent="0.2">
      <c r="A106" s="65"/>
      <c r="B106" s="65"/>
      <c r="C106" s="69"/>
      <c r="D106" s="69"/>
      <c r="E106" s="69"/>
      <c r="F106" s="69"/>
      <c r="G106" s="69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</row>
    <row r="107" spans="1:23" hidden="1" x14ac:dyDescent="0.2">
      <c r="A107" s="65"/>
      <c r="B107" s="65"/>
      <c r="C107" s="69"/>
      <c r="D107" s="69"/>
      <c r="E107" s="69"/>
      <c r="F107" s="69"/>
      <c r="G107" s="69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</row>
    <row r="108" spans="1:23" hidden="1" x14ac:dyDescent="0.2">
      <c r="A108" s="65"/>
      <c r="B108" s="65"/>
      <c r="C108" s="69"/>
      <c r="D108" s="69"/>
      <c r="E108" s="69"/>
      <c r="F108" s="69"/>
      <c r="G108" s="69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</row>
    <row r="109" spans="1:23" hidden="1" x14ac:dyDescent="0.2">
      <c r="A109" s="65"/>
      <c r="B109" s="65"/>
      <c r="C109" s="69"/>
      <c r="D109" s="69"/>
      <c r="E109" s="69"/>
      <c r="F109" s="69"/>
      <c r="G109" s="69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</row>
    <row r="110" spans="1:23" hidden="1" x14ac:dyDescent="0.2">
      <c r="A110" s="65"/>
      <c r="B110" s="65"/>
      <c r="C110" s="69"/>
      <c r="D110" s="69"/>
      <c r="E110" s="69"/>
      <c r="F110" s="69"/>
      <c r="G110" s="69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</row>
    <row r="111" spans="1:23" hidden="1" x14ac:dyDescent="0.2">
      <c r="A111" s="65"/>
      <c r="B111" s="65"/>
      <c r="C111" s="69"/>
      <c r="D111" s="69"/>
      <c r="E111" s="69"/>
      <c r="F111" s="69"/>
      <c r="G111" s="69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</row>
    <row r="112" spans="1:23" hidden="1" x14ac:dyDescent="0.2">
      <c r="A112" s="65"/>
      <c r="B112" s="65"/>
      <c r="C112" s="69"/>
      <c r="D112" s="69"/>
      <c r="E112" s="69"/>
      <c r="F112" s="69"/>
      <c r="G112" s="69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</row>
    <row r="113" spans="1:23" hidden="1" x14ac:dyDescent="0.2">
      <c r="A113" s="65"/>
      <c r="B113" s="65"/>
      <c r="C113" s="69"/>
      <c r="D113" s="69"/>
      <c r="E113" s="69"/>
      <c r="F113" s="69"/>
      <c r="G113" s="69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</row>
    <row r="114" spans="1:23" hidden="1" x14ac:dyDescent="0.2">
      <c r="A114" s="65"/>
      <c r="B114" s="65"/>
      <c r="C114" s="69"/>
      <c r="D114" s="69"/>
      <c r="E114" s="69"/>
      <c r="F114" s="69"/>
      <c r="G114" s="69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</row>
    <row r="115" spans="1:23" hidden="1" x14ac:dyDescent="0.2">
      <c r="A115" s="65"/>
      <c r="B115" s="65"/>
      <c r="C115" s="69"/>
      <c r="D115" s="69"/>
      <c r="E115" s="69"/>
      <c r="F115" s="69"/>
      <c r="G115" s="69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</row>
    <row r="116" spans="1:23" hidden="1" x14ac:dyDescent="0.2">
      <c r="A116" s="65"/>
      <c r="B116" s="65"/>
      <c r="C116" s="69"/>
      <c r="D116" s="69"/>
      <c r="E116" s="69"/>
      <c r="F116" s="69"/>
      <c r="G116" s="69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</row>
    <row r="117" spans="1:23" hidden="1" x14ac:dyDescent="0.2">
      <c r="A117" s="65"/>
      <c r="B117" s="65"/>
      <c r="C117" s="69"/>
      <c r="D117" s="69"/>
      <c r="E117" s="69"/>
      <c r="F117" s="69"/>
      <c r="G117" s="69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</row>
    <row r="118" spans="1:23" hidden="1" x14ac:dyDescent="0.2">
      <c r="A118" s="65"/>
      <c r="B118" s="65"/>
      <c r="C118" s="69"/>
      <c r="D118" s="69"/>
      <c r="E118" s="69"/>
      <c r="F118" s="69"/>
      <c r="G118" s="69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</row>
    <row r="119" spans="1:23" hidden="1" x14ac:dyDescent="0.2">
      <c r="A119" s="65"/>
      <c r="B119" s="65"/>
      <c r="C119" s="69"/>
      <c r="D119" s="69"/>
      <c r="E119" s="69"/>
      <c r="F119" s="69"/>
      <c r="G119" s="69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</row>
    <row r="120" spans="1:23" hidden="1" x14ac:dyDescent="0.2">
      <c r="A120" s="65"/>
      <c r="B120" s="65"/>
      <c r="C120" s="69"/>
      <c r="D120" s="69"/>
      <c r="E120" s="69"/>
      <c r="F120" s="69"/>
      <c r="G120" s="69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</row>
    <row r="121" spans="1:23" hidden="1" x14ac:dyDescent="0.2">
      <c r="A121" s="65"/>
      <c r="B121" s="65"/>
      <c r="C121" s="69"/>
      <c r="D121" s="69"/>
      <c r="E121" s="69"/>
      <c r="F121" s="69"/>
      <c r="G121" s="69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</row>
    <row r="122" spans="1:23" hidden="1" x14ac:dyDescent="0.2">
      <c r="A122" s="65"/>
      <c r="B122" s="65"/>
      <c r="C122" s="69"/>
      <c r="D122" s="69"/>
      <c r="E122" s="69"/>
      <c r="F122" s="69"/>
      <c r="G122" s="69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</row>
    <row r="123" spans="1:23" hidden="1" x14ac:dyDescent="0.2">
      <c r="A123" s="65"/>
      <c r="B123" s="65"/>
      <c r="C123" s="69"/>
      <c r="D123" s="69"/>
      <c r="E123" s="69"/>
      <c r="F123" s="69"/>
      <c r="G123" s="69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</row>
    <row r="124" spans="1:23" hidden="1" x14ac:dyDescent="0.2">
      <c r="A124" s="65"/>
      <c r="B124" s="65"/>
      <c r="C124" s="69"/>
      <c r="D124" s="69"/>
      <c r="E124" s="69"/>
      <c r="F124" s="69"/>
      <c r="G124" s="69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</row>
    <row r="125" spans="1:23" hidden="1" x14ac:dyDescent="0.2">
      <c r="A125" s="65"/>
      <c r="B125" s="65"/>
      <c r="C125" s="69"/>
      <c r="D125" s="69">
        <f>ROUNDUP(D55+D56,-2)</f>
        <v>100</v>
      </c>
      <c r="E125" s="69"/>
      <c r="F125" s="69"/>
      <c r="G125" s="69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</row>
    <row r="126" spans="1:23" hidden="1" x14ac:dyDescent="0.2">
      <c r="A126" s="65"/>
      <c r="B126" s="65"/>
      <c r="C126" s="69"/>
      <c r="D126" s="69"/>
      <c r="E126" s="69"/>
      <c r="F126" s="69"/>
      <c r="G126" s="69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</row>
    <row r="127" spans="1:23" hidden="1" x14ac:dyDescent="0.2">
      <c r="A127" s="65"/>
      <c r="B127" s="65"/>
      <c r="C127" s="69"/>
      <c r="D127" s="69"/>
      <c r="E127" s="69"/>
      <c r="F127" s="69"/>
      <c r="G127" s="69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</row>
    <row r="128" spans="1:23" hidden="1" x14ac:dyDescent="0.2">
      <c r="A128" s="65"/>
      <c r="B128" s="65"/>
      <c r="C128" s="69"/>
      <c r="D128" s="69"/>
      <c r="E128" s="69"/>
      <c r="F128" s="69"/>
      <c r="G128" s="69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</row>
    <row r="129" spans="1:23" hidden="1" x14ac:dyDescent="0.2">
      <c r="A129" s="65" t="s">
        <v>74</v>
      </c>
      <c r="B129" s="65"/>
      <c r="C129" s="69">
        <f>C46</f>
        <v>0</v>
      </c>
      <c r="D129" s="69"/>
      <c r="E129" s="69"/>
      <c r="F129" s="69"/>
      <c r="G129" s="69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</row>
    <row r="130" spans="1:23" hidden="1" x14ac:dyDescent="0.2">
      <c r="A130" s="65">
        <v>0</v>
      </c>
      <c r="B130" s="65"/>
      <c r="C130" s="69">
        <v>7500</v>
      </c>
      <c r="D130" s="69">
        <v>1.4250000000000001E-2</v>
      </c>
      <c r="E130" s="69"/>
      <c r="F130" s="69">
        <f>IF(D46&lt;C130,D46*D130,C130*D130)</f>
        <v>0</v>
      </c>
      <c r="G130" s="69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</row>
    <row r="131" spans="1:23" hidden="1" x14ac:dyDescent="0.2">
      <c r="A131" s="65">
        <v>7500</v>
      </c>
      <c r="B131" s="65"/>
      <c r="C131" s="69">
        <v>17500</v>
      </c>
      <c r="D131" s="69">
        <v>1.14E-2</v>
      </c>
      <c r="E131" s="69"/>
      <c r="F131" s="69" t="str">
        <f>IF(D46&lt;=A131," ",IF(D46&lt;C131,(D46-C130)*D131,(C131-A131)*D131))</f>
        <v xml:space="preserve"> </v>
      </c>
      <c r="G131" s="69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</row>
    <row r="132" spans="1:23" hidden="1" x14ac:dyDescent="0.2">
      <c r="A132" s="65">
        <v>17500</v>
      </c>
      <c r="B132" s="65"/>
      <c r="C132" s="69">
        <v>30000</v>
      </c>
      <c r="D132" s="69">
        <v>6.8399999999999997E-3</v>
      </c>
      <c r="E132" s="69"/>
      <c r="F132" s="69" t="str">
        <f>IF(D46&lt;=A132," ",IF(D46&lt;C132,(D46-C131)*D132,(C132-A132)*D132))</f>
        <v xml:space="preserve"> </v>
      </c>
      <c r="G132" s="69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</row>
    <row r="133" spans="1:23" hidden="1" x14ac:dyDescent="0.2">
      <c r="A133" s="65">
        <v>30000</v>
      </c>
      <c r="B133" s="65"/>
      <c r="C133" s="69">
        <v>45495</v>
      </c>
      <c r="D133" s="69">
        <v>5.7000000000000002E-3</v>
      </c>
      <c r="E133" s="69"/>
      <c r="F133" s="69" t="str">
        <f>IF(D46&lt;=A133," ",IF(D46&lt;C133,(D46-C132)*D133,(C133-A133)*D133))</f>
        <v xml:space="preserve"> </v>
      </c>
      <c r="G133" s="69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</row>
    <row r="134" spans="1:23" hidden="1" x14ac:dyDescent="0.2">
      <c r="A134" s="65">
        <v>45495</v>
      </c>
      <c r="B134" s="65"/>
      <c r="C134" s="69">
        <v>64095</v>
      </c>
      <c r="D134" s="69">
        <v>4.5599999999999998E-3</v>
      </c>
      <c r="E134" s="69"/>
      <c r="F134" s="69" t="str">
        <f>IF(D46&lt;=A134," ",IF(D46&lt;C134,(D46-C133)*D134,(C134-A134)*D134))</f>
        <v xml:space="preserve"> </v>
      </c>
      <c r="G134" s="69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</row>
    <row r="135" spans="1:23" hidden="1" x14ac:dyDescent="0.2">
      <c r="A135" s="65">
        <v>64095</v>
      </c>
      <c r="B135" s="65"/>
      <c r="C135" s="69">
        <v>250095</v>
      </c>
      <c r="D135" s="69">
        <v>2.2799999999999999E-3</v>
      </c>
      <c r="E135" s="69"/>
      <c r="F135" s="69" t="str">
        <f>IF(D46&lt;=A135," ",IF(D46&lt;C135,(D46-C134)*D135,(C135-A135)*D135))</f>
        <v xml:space="preserve"> </v>
      </c>
      <c r="G135" s="69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</row>
    <row r="136" spans="1:23" hidden="1" x14ac:dyDescent="0.2">
      <c r="A136" s="65">
        <v>250095</v>
      </c>
      <c r="B136" s="65"/>
      <c r="C136" s="69" t="str">
        <f>$C$12</f>
        <v>non</v>
      </c>
      <c r="D136" s="69">
        <v>4.5600000000000003E-4</v>
      </c>
      <c r="E136" s="69"/>
      <c r="F136" s="69" t="str">
        <f>IF(D46&lt;=A136," ",IF(D46&lt;C136,(D46-C135)*D136,(C136-A136)*D136))</f>
        <v xml:space="preserve"> </v>
      </c>
      <c r="G136" s="69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</row>
    <row r="137" spans="1:23" hidden="1" x14ac:dyDescent="0.2">
      <c r="A137" s="65">
        <v>10075000</v>
      </c>
      <c r="B137" s="65"/>
      <c r="C137" s="69" t="str">
        <f>$C$80</f>
        <v>Livret</v>
      </c>
      <c r="D137" s="69">
        <v>4.5600000000000003E-4</v>
      </c>
      <c r="E137" s="69" t="str">
        <f>IF(D46&lt;=A137,"E90",IF(D46&lt;C137,(D46-C136)*D137,(C137-A137)*D137))</f>
        <v>E90</v>
      </c>
      <c r="F137" s="69"/>
      <c r="G137" s="69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</row>
    <row r="138" spans="1:23" hidden="1" x14ac:dyDescent="0.2">
      <c r="A138" s="65"/>
      <c r="B138" s="65"/>
      <c r="C138" s="69"/>
      <c r="D138" s="69"/>
      <c r="E138" s="69"/>
      <c r="F138" s="69"/>
      <c r="G138" s="69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</row>
    <row r="139" spans="1:23" hidden="1" x14ac:dyDescent="0.2">
      <c r="A139" s="65" t="s">
        <v>71</v>
      </c>
      <c r="B139" s="65"/>
      <c r="C139" s="69"/>
      <c r="D139" s="69"/>
      <c r="E139" s="69">
        <f>SUM(F130:F137)</f>
        <v>0</v>
      </c>
      <c r="F139" s="69"/>
      <c r="G139" s="69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</row>
    <row r="140" spans="1:23" hidden="1" x14ac:dyDescent="0.2">
      <c r="A140" s="19"/>
      <c r="B140" s="36"/>
      <c r="C140" s="36"/>
      <c r="D140" s="36"/>
      <c r="E140" s="36"/>
      <c r="F140" s="36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</row>
    <row r="141" spans="1:23" hidden="1" x14ac:dyDescent="0.2">
      <c r="A141" s="19"/>
      <c r="B141" s="36"/>
      <c r="C141" s="36"/>
      <c r="D141" s="36"/>
      <c r="E141" s="36"/>
      <c r="F141" s="36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</row>
    <row r="142" spans="1:23" hidden="1" x14ac:dyDescent="0.2">
      <c r="A142" s="19"/>
      <c r="B142" s="36"/>
      <c r="C142" s="36"/>
      <c r="D142" s="36"/>
      <c r="E142" s="36"/>
      <c r="F142" s="36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</row>
    <row r="143" spans="1:23" hidden="1" x14ac:dyDescent="0.2">
      <c r="A143" s="19"/>
      <c r="B143" s="36"/>
      <c r="C143" s="36"/>
      <c r="D143" s="36"/>
      <c r="E143" s="36"/>
      <c r="F143" s="36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</row>
    <row r="144" spans="1:23" hidden="1" x14ac:dyDescent="0.2">
      <c r="A144" s="19"/>
      <c r="B144" s="36"/>
      <c r="C144" s="36"/>
      <c r="D144" s="36"/>
      <c r="E144" s="36"/>
      <c r="F144" s="36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</row>
    <row r="145" spans="1:23" hidden="1" x14ac:dyDescent="0.2">
      <c r="A145" s="28" t="s">
        <v>9</v>
      </c>
      <c r="B145" s="36"/>
      <c r="C145" s="36" t="s">
        <v>7</v>
      </c>
      <c r="D145" s="36" t="s">
        <v>7</v>
      </c>
      <c r="E145" s="36" t="s">
        <v>7</v>
      </c>
      <c r="F145" s="36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</row>
    <row r="146" spans="1:23" ht="15.75" hidden="1" x14ac:dyDescent="0.25">
      <c r="A146" s="73" t="s">
        <v>34</v>
      </c>
      <c r="B146" s="39"/>
      <c r="C146" s="36" t="s">
        <v>11</v>
      </c>
      <c r="D146" s="36" t="s">
        <v>11</v>
      </c>
      <c r="E146" s="36" t="s">
        <v>11</v>
      </c>
      <c r="F146" s="36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</row>
    <row r="147" spans="1:23" ht="15.75" hidden="1" x14ac:dyDescent="0.25">
      <c r="A147" s="73" t="s">
        <v>35</v>
      </c>
      <c r="B147" s="39"/>
      <c r="C147" s="36"/>
      <c r="D147" s="36"/>
      <c r="E147" s="36"/>
      <c r="F147" s="36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</row>
    <row r="148" spans="1:23" ht="15.75" hidden="1" x14ac:dyDescent="0.25">
      <c r="A148" s="73" t="s">
        <v>36</v>
      </c>
      <c r="B148" s="39"/>
      <c r="C148" s="40">
        <f>B7*12.5/100</f>
        <v>0</v>
      </c>
      <c r="D148" s="41"/>
      <c r="E148" s="41"/>
      <c r="F148" s="41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</row>
    <row r="149" spans="1:23" ht="15.75" hidden="1" x14ac:dyDescent="0.25">
      <c r="A149" s="73" t="s">
        <v>37</v>
      </c>
      <c r="B149" s="39"/>
      <c r="C149" s="41">
        <f>B7*10%</f>
        <v>0</v>
      </c>
      <c r="D149" s="41"/>
      <c r="E149" s="41"/>
      <c r="F149" s="41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</row>
    <row r="150" spans="1:23" ht="15.75" hidden="1" x14ac:dyDescent="0.25">
      <c r="A150" s="73" t="s">
        <v>38</v>
      </c>
      <c r="B150" s="39"/>
      <c r="C150" s="74">
        <f>IF(B7&gt;150000,9000+(B7-150000)*12.5%,B7*6%)</f>
        <v>0</v>
      </c>
      <c r="D150" s="74">
        <f>IF(B7&gt;160000,9600+(B7-160000)*12.5%,B7*6%)</f>
        <v>0</v>
      </c>
      <c r="E150" s="41"/>
      <c r="F150" s="41">
        <f>IF(AND(C9="oui",C10="P.A.",C11="oui"),C151,0)</f>
        <v>0</v>
      </c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</row>
    <row r="151" spans="1:23" ht="15.75" hidden="1" x14ac:dyDescent="0.25">
      <c r="A151" s="73" t="s">
        <v>39</v>
      </c>
      <c r="B151" s="39"/>
      <c r="C151" s="74">
        <f>IF(B7&gt;150000,7500+(B7-150000)*10%,B7*5%)</f>
        <v>0</v>
      </c>
      <c r="D151" s="74">
        <f>IF(B7&gt;160000,8000+(B7-160000)*10%,B7*5%)</f>
        <v>0</v>
      </c>
      <c r="E151" s="41"/>
      <c r="F151" s="41">
        <f>IF(AND(C9="oui",C10="P.A.",C11="non"),C150,0)</f>
        <v>0</v>
      </c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</row>
    <row r="152" spans="1:23" ht="15.75" hidden="1" x14ac:dyDescent="0.25">
      <c r="A152" s="73" t="s">
        <v>40</v>
      </c>
      <c r="B152" s="39"/>
      <c r="C152" s="41"/>
      <c r="D152" s="41"/>
      <c r="E152" s="41"/>
      <c r="F152" s="41">
        <f>IF(AND(C9="non",C11="oui"),C149,0)</f>
        <v>0</v>
      </c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</row>
    <row r="153" spans="1:23" ht="15.75" hidden="1" x14ac:dyDescent="0.25">
      <c r="A153" s="73" t="s">
        <v>41</v>
      </c>
      <c r="B153" s="39"/>
      <c r="C153" s="41"/>
      <c r="D153" s="41"/>
      <c r="E153" s="41"/>
      <c r="F153" s="41">
        <f>IF(AND(C9="non",C11="non"),C148,0)</f>
        <v>0</v>
      </c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</row>
    <row r="154" spans="1:23" ht="15.75" hidden="1" x14ac:dyDescent="0.25">
      <c r="A154" s="73" t="s">
        <v>42</v>
      </c>
      <c r="B154" s="39"/>
      <c r="C154" s="41"/>
      <c r="D154" s="41"/>
      <c r="E154" s="41"/>
      <c r="F154" s="41">
        <f>IF(AND(C9="oui",C10&lt;&gt;"P.A.",C11="oui"),D151,0)</f>
        <v>0</v>
      </c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</row>
    <row r="155" spans="1:23" ht="15.75" hidden="1" x14ac:dyDescent="0.25">
      <c r="A155" s="73" t="s">
        <v>99</v>
      </c>
      <c r="B155" s="39"/>
      <c r="C155" s="41"/>
      <c r="D155" s="41"/>
      <c r="E155" s="41"/>
      <c r="F155" s="41">
        <f>IF(AND(C9="oui",C10&lt;&gt;"P.A.",C11="non"),D150,0)</f>
        <v>0</v>
      </c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</row>
    <row r="156" spans="1:23" ht="15.75" hidden="1" x14ac:dyDescent="0.25">
      <c r="A156" s="73" t="s">
        <v>43</v>
      </c>
      <c r="B156" s="39"/>
      <c r="C156" s="36"/>
      <c r="D156" s="36"/>
      <c r="E156" s="36"/>
      <c r="F156" s="36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</row>
    <row r="157" spans="1:23" ht="15.75" hidden="1" x14ac:dyDescent="0.25">
      <c r="A157" s="73" t="s">
        <v>44</v>
      </c>
      <c r="B157" s="39"/>
      <c r="C157" s="36"/>
      <c r="D157" s="36"/>
      <c r="E157" s="36"/>
      <c r="F157" s="36">
        <f>SUM(F150:F156)</f>
        <v>0</v>
      </c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</row>
    <row r="158" spans="1:23" ht="15.75" hidden="1" x14ac:dyDescent="0.25">
      <c r="A158" s="73" t="s">
        <v>45</v>
      </c>
      <c r="B158" s="39"/>
      <c r="C158" s="36"/>
      <c r="D158" s="36"/>
      <c r="E158" s="36"/>
      <c r="F158" s="36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</row>
    <row r="159" spans="1:23" ht="15.75" hidden="1" x14ac:dyDescent="0.25">
      <c r="A159" s="73" t="s">
        <v>100</v>
      </c>
      <c r="B159" s="39"/>
      <c r="C159" s="36"/>
      <c r="D159" s="36"/>
      <c r="E159" s="36"/>
      <c r="F159" s="36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</row>
    <row r="160" spans="1:23" ht="15.75" hidden="1" x14ac:dyDescent="0.25">
      <c r="A160" s="73" t="s">
        <v>46</v>
      </c>
      <c r="B160" s="39"/>
      <c r="C160" s="36"/>
      <c r="D160" s="36"/>
      <c r="E160" s="36"/>
      <c r="F160" s="36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</row>
    <row r="161" spans="1:39" ht="15.75" hidden="1" x14ac:dyDescent="0.25">
      <c r="A161" s="73" t="s">
        <v>47</v>
      </c>
      <c r="B161" s="39"/>
      <c r="C161" s="36"/>
      <c r="D161" s="36"/>
      <c r="E161" s="36"/>
      <c r="F161" s="36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</row>
    <row r="162" spans="1:39" ht="15.75" hidden="1" x14ac:dyDescent="0.25">
      <c r="A162" s="73" t="s">
        <v>48</v>
      </c>
      <c r="B162" s="39"/>
      <c r="C162" s="36"/>
      <c r="D162" s="36"/>
      <c r="E162" s="36"/>
      <c r="F162" s="36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</row>
    <row r="163" spans="1:39" ht="15.75" hidden="1" x14ac:dyDescent="0.25">
      <c r="A163" s="73" t="s">
        <v>49</v>
      </c>
      <c r="B163" s="36"/>
      <c r="C163" s="36"/>
      <c r="D163" s="36"/>
      <c r="E163" s="36"/>
      <c r="F163" s="36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</row>
    <row r="164" spans="1:39" ht="15.75" hidden="1" x14ac:dyDescent="0.25">
      <c r="A164" s="73" t="s">
        <v>50</v>
      </c>
      <c r="B164" s="36"/>
      <c r="C164" s="36"/>
      <c r="D164" s="36"/>
      <c r="E164" s="36"/>
      <c r="F164" s="36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</row>
    <row r="165" spans="1:39" ht="15.75" hidden="1" x14ac:dyDescent="0.25">
      <c r="A165" s="73" t="s">
        <v>51</v>
      </c>
      <c r="B165" s="36"/>
      <c r="C165" s="36"/>
      <c r="D165" s="36"/>
      <c r="E165" s="36"/>
      <c r="F165" s="36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</row>
    <row r="166" spans="1:39" ht="15.75" hidden="1" x14ac:dyDescent="0.25">
      <c r="A166" s="73" t="s">
        <v>52</v>
      </c>
      <c r="B166" s="36"/>
      <c r="C166" s="36"/>
      <c r="D166" s="36"/>
      <c r="E166" s="36"/>
      <c r="F166" s="36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</row>
    <row r="167" spans="1:39" ht="15.75" hidden="1" x14ac:dyDescent="0.25">
      <c r="A167" s="73" t="s">
        <v>53</v>
      </c>
      <c r="B167" s="36"/>
      <c r="C167" s="36"/>
      <c r="D167" s="36"/>
      <c r="E167" s="36"/>
      <c r="F167" s="36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</row>
    <row r="168" spans="1:39" ht="15.75" hidden="1" x14ac:dyDescent="0.25">
      <c r="A168" s="73" t="s">
        <v>54</v>
      </c>
      <c r="B168" s="36"/>
      <c r="C168" s="36"/>
      <c r="D168" s="36"/>
      <c r="E168" s="36"/>
      <c r="F168" s="36"/>
      <c r="G168" s="35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35"/>
      <c r="V168" s="35"/>
      <c r="W168" s="35"/>
    </row>
    <row r="169" spans="1:39" ht="15.75" hidden="1" x14ac:dyDescent="0.25">
      <c r="A169" s="73" t="s">
        <v>55</v>
      </c>
      <c r="B169" s="36"/>
      <c r="C169" s="36"/>
      <c r="D169" s="36"/>
      <c r="E169" s="36"/>
      <c r="F169" s="36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35"/>
      <c r="V169" s="35"/>
      <c r="W169" s="35"/>
    </row>
    <row r="170" spans="1:39" ht="15.75" hidden="1" x14ac:dyDescent="0.25">
      <c r="A170" s="73" t="s">
        <v>56</v>
      </c>
      <c r="B170" s="20"/>
      <c r="C170" s="36"/>
      <c r="D170" s="36"/>
      <c r="E170" s="36"/>
      <c r="F170" s="36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35"/>
      <c r="V170" s="35"/>
      <c r="W170" s="35"/>
    </row>
    <row r="171" spans="1:39" ht="15.75" hidden="1" x14ac:dyDescent="0.25">
      <c r="A171" s="73" t="s">
        <v>57</v>
      </c>
      <c r="B171" s="20"/>
      <c r="C171" s="36"/>
      <c r="D171" s="36"/>
      <c r="E171" s="36"/>
      <c r="F171" s="36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35"/>
      <c r="V171" s="35"/>
      <c r="W171" s="35"/>
    </row>
    <row r="172" spans="1:39" ht="15.75" hidden="1" x14ac:dyDescent="0.25">
      <c r="A172" s="73" t="s">
        <v>58</v>
      </c>
      <c r="B172" s="36"/>
      <c r="C172" s="36"/>
      <c r="D172" s="36"/>
      <c r="E172" s="36"/>
      <c r="F172" s="36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35"/>
      <c r="V172" s="35"/>
      <c r="W172" s="35"/>
    </row>
    <row r="173" spans="1:39" ht="15.75" hidden="1" x14ac:dyDescent="0.25">
      <c r="A173" s="73" t="s">
        <v>101</v>
      </c>
      <c r="B173" s="36"/>
      <c r="C173" s="36"/>
      <c r="D173" s="36"/>
      <c r="E173" s="36"/>
      <c r="F173" s="36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35"/>
      <c r="V173" s="35"/>
      <c r="W173" s="35"/>
    </row>
    <row r="174" spans="1:39" ht="15.75" hidden="1" x14ac:dyDescent="0.25">
      <c r="A174" s="73" t="s">
        <v>102</v>
      </c>
      <c r="B174" s="36"/>
      <c r="C174" s="36"/>
      <c r="D174" s="36"/>
      <c r="E174" s="36"/>
      <c r="F174" s="36"/>
      <c r="G174" s="42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</row>
    <row r="175" spans="1:39" ht="15.75" hidden="1" x14ac:dyDescent="0.25">
      <c r="A175" s="73" t="s">
        <v>59</v>
      </c>
      <c r="B175" s="43"/>
      <c r="C175" s="36"/>
      <c r="D175" s="36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14"/>
      <c r="Y175" s="14"/>
      <c r="Z175" s="14"/>
      <c r="AA175" s="14"/>
      <c r="AB175" s="14"/>
      <c r="AC175" s="14"/>
      <c r="AD175" s="14"/>
      <c r="AE175" s="14"/>
      <c r="AF175" s="14"/>
      <c r="AG175" s="14"/>
      <c r="AH175" s="14"/>
      <c r="AI175" s="14"/>
      <c r="AJ175" s="14"/>
      <c r="AK175" s="14"/>
      <c r="AL175" s="14"/>
      <c r="AM175" s="14"/>
    </row>
    <row r="176" spans="1:39" ht="15.75" hidden="1" x14ac:dyDescent="0.25">
      <c r="A176" s="73" t="s">
        <v>60</v>
      </c>
      <c r="B176" s="19"/>
      <c r="C176" s="19"/>
      <c r="D176" s="19"/>
      <c r="E176" s="44"/>
      <c r="F176" s="44"/>
      <c r="G176" s="44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14"/>
      <c r="Y176" s="14"/>
      <c r="Z176" s="14"/>
      <c r="AA176" s="14"/>
      <c r="AB176" s="14"/>
      <c r="AC176" s="14"/>
      <c r="AD176" s="14"/>
      <c r="AE176" s="14"/>
      <c r="AF176" s="14"/>
      <c r="AG176" s="14"/>
      <c r="AH176" s="14"/>
      <c r="AI176" s="14"/>
      <c r="AJ176" s="14"/>
      <c r="AK176" s="14"/>
      <c r="AL176" s="14"/>
      <c r="AM176" s="14"/>
    </row>
    <row r="177" spans="1:23" ht="15.75" hidden="1" x14ac:dyDescent="0.25">
      <c r="A177" s="73" t="s">
        <v>103</v>
      </c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</row>
    <row r="178" spans="1:23" ht="15.75" hidden="1" x14ac:dyDescent="0.25">
      <c r="A178" s="73" t="s">
        <v>104</v>
      </c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</row>
    <row r="179" spans="1:23" ht="15.75" hidden="1" x14ac:dyDescent="0.25">
      <c r="A179" s="73" t="s">
        <v>61</v>
      </c>
      <c r="B179" s="19"/>
      <c r="C179" s="19" t="s">
        <v>64</v>
      </c>
      <c r="D179" s="19" t="s">
        <v>65</v>
      </c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</row>
    <row r="180" spans="1:23" ht="15.75" hidden="1" x14ac:dyDescent="0.25">
      <c r="A180" s="73" t="s">
        <v>62</v>
      </c>
      <c r="B180" s="19"/>
      <c r="C180" s="19"/>
      <c r="D180" s="19">
        <v>525</v>
      </c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</row>
    <row r="181" spans="1:23" ht="15.75" hidden="1" x14ac:dyDescent="0.25">
      <c r="A181" s="73" t="s">
        <v>63</v>
      </c>
      <c r="B181" s="19"/>
      <c r="C181" s="19"/>
      <c r="D181" s="19">
        <v>100</v>
      </c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</row>
    <row r="182" spans="1:23" ht="15.75" hidden="1" x14ac:dyDescent="0.25">
      <c r="A182" s="73" t="s">
        <v>66</v>
      </c>
      <c r="B182" s="19"/>
      <c r="C182" s="19"/>
      <c r="D182" s="19">
        <v>675</v>
      </c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</row>
    <row r="183" spans="1:23" ht="15.75" hidden="1" x14ac:dyDescent="0.25">
      <c r="A183" s="73" t="s">
        <v>67</v>
      </c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</row>
    <row r="184" spans="1:23" hidden="1" x14ac:dyDescent="0.2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</row>
    <row r="185" spans="1:23" hidden="1" x14ac:dyDescent="0.2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</row>
    <row r="186" spans="1:23" ht="14.25" hidden="1" x14ac:dyDescent="0.2">
      <c r="A186" s="45" t="s">
        <v>68</v>
      </c>
      <c r="B186" s="45"/>
      <c r="C186" s="45" t="s">
        <v>68</v>
      </c>
      <c r="D186" s="46" t="s">
        <v>69</v>
      </c>
      <c r="E186" s="47"/>
      <c r="F186" s="45" t="s">
        <v>70</v>
      </c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</row>
    <row r="187" spans="1:23" ht="15" hidden="1" x14ac:dyDescent="0.25">
      <c r="A187" s="48">
        <v>0</v>
      </c>
      <c r="B187" s="49"/>
      <c r="C187" s="48">
        <v>7500</v>
      </c>
      <c r="D187" s="50">
        <v>4.5600000000000002E-2</v>
      </c>
      <c r="E187" s="51"/>
      <c r="F187" s="48">
        <f>IF($B$7&lt;C187,$B$7*D187,C187*D187)</f>
        <v>0</v>
      </c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</row>
    <row r="188" spans="1:23" ht="15" hidden="1" x14ac:dyDescent="0.25">
      <c r="A188" s="48">
        <v>7500</v>
      </c>
      <c r="B188" s="49"/>
      <c r="C188" s="48">
        <v>17500</v>
      </c>
      <c r="D188" s="50">
        <v>2.8500000000000001E-2</v>
      </c>
      <c r="E188" s="51"/>
      <c r="F188" s="49" t="str">
        <f t="shared" ref="F188:F193" si="0">IF($B$7&lt;=A188," ",IF($B$7&lt;C188,($B$7-C187)*D188,(C188-A188)*D188))</f>
        <v xml:space="preserve"> </v>
      </c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</row>
    <row r="189" spans="1:23" ht="15" hidden="1" x14ac:dyDescent="0.25">
      <c r="A189" s="48">
        <v>17500</v>
      </c>
      <c r="B189" s="49"/>
      <c r="C189" s="48">
        <v>30000</v>
      </c>
      <c r="D189" s="50">
        <v>2.2800000000000001E-2</v>
      </c>
      <c r="E189" s="51"/>
      <c r="F189" s="49" t="str">
        <f t="shared" si="0"/>
        <v xml:space="preserve"> </v>
      </c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</row>
    <row r="190" spans="1:23" ht="15" hidden="1" x14ac:dyDescent="0.25">
      <c r="A190" s="48">
        <v>30000</v>
      </c>
      <c r="B190" s="49"/>
      <c r="C190" s="48">
        <v>45495</v>
      </c>
      <c r="D190" s="50">
        <v>1.7100000000000001E-2</v>
      </c>
      <c r="E190" s="51"/>
      <c r="F190" s="49" t="str">
        <f t="shared" si="0"/>
        <v xml:space="preserve"> </v>
      </c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</row>
    <row r="191" spans="1:23" ht="15" hidden="1" x14ac:dyDescent="0.25">
      <c r="A191" s="48">
        <v>45495</v>
      </c>
      <c r="B191" s="49"/>
      <c r="C191" s="48">
        <v>64095</v>
      </c>
      <c r="D191" s="50">
        <v>1.14E-2</v>
      </c>
      <c r="E191" s="51"/>
      <c r="F191" s="49" t="str">
        <f t="shared" si="0"/>
        <v xml:space="preserve"> </v>
      </c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</row>
    <row r="192" spans="1:23" ht="15" hidden="1" x14ac:dyDescent="0.25">
      <c r="A192" s="48">
        <v>64095</v>
      </c>
      <c r="B192" s="49"/>
      <c r="C192" s="48">
        <v>250095</v>
      </c>
      <c r="D192" s="50">
        <v>5.7000000000000002E-3</v>
      </c>
      <c r="E192" s="51"/>
      <c r="F192" s="49" t="str">
        <f t="shared" si="0"/>
        <v xml:space="preserve"> </v>
      </c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</row>
    <row r="193" spans="1:23" ht="15" hidden="1" x14ac:dyDescent="0.25">
      <c r="A193" s="48">
        <v>250095</v>
      </c>
      <c r="B193" s="49"/>
      <c r="C193" s="48">
        <f>$B$7</f>
        <v>0</v>
      </c>
      <c r="D193" s="50">
        <v>5.6999999999999998E-4</v>
      </c>
      <c r="E193" s="51"/>
      <c r="F193" s="49" t="str">
        <f t="shared" si="0"/>
        <v xml:space="preserve"> </v>
      </c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</row>
    <row r="194" spans="1:23" ht="15" hidden="1" x14ac:dyDescent="0.25">
      <c r="A194" s="52"/>
      <c r="B194" s="53"/>
      <c r="C194" s="53"/>
      <c r="D194" s="54"/>
      <c r="E194" s="55"/>
      <c r="F194" s="55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</row>
    <row r="195" spans="1:23" ht="15" hidden="1" x14ac:dyDescent="0.25">
      <c r="A195" s="45" t="s">
        <v>71</v>
      </c>
      <c r="B195" s="56"/>
      <c r="C195" s="53"/>
      <c r="D195" s="57"/>
      <c r="E195" s="55"/>
      <c r="F195" s="58">
        <f>SUM(F187:F194)</f>
        <v>0</v>
      </c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</row>
    <row r="196" spans="1:23" hidden="1" x14ac:dyDescent="0.2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</row>
    <row r="197" spans="1:23" hidden="1" x14ac:dyDescent="0.2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</row>
    <row r="198" spans="1:23" hidden="1" x14ac:dyDescent="0.2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</row>
    <row r="199" spans="1:23" hidden="1" x14ac:dyDescent="0.2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</row>
    <row r="200" spans="1:23" hidden="1" x14ac:dyDescent="0.2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</row>
    <row r="201" spans="1:23" hidden="1" x14ac:dyDescent="0.2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</row>
    <row r="202" spans="1:23" hidden="1" x14ac:dyDescent="0.2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</row>
    <row r="203" spans="1:23" hidden="1" x14ac:dyDescent="0.2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</row>
    <row r="204" spans="1:23" hidden="1" x14ac:dyDescent="0.2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</row>
    <row r="205" spans="1:23" hidden="1" x14ac:dyDescent="0.2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</row>
    <row r="206" spans="1:23" hidden="1" x14ac:dyDescent="0.2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</row>
    <row r="207" spans="1:23" hidden="1" x14ac:dyDescent="0.2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</row>
    <row r="208" spans="1:23" hidden="1" x14ac:dyDescent="0.2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</row>
    <row r="209" spans="1:23" hidden="1" x14ac:dyDescent="0.2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</row>
    <row r="210" spans="1:23" hidden="1" x14ac:dyDescent="0.2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</row>
    <row r="211" spans="1:23" hidden="1" x14ac:dyDescent="0.2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</row>
    <row r="212" spans="1:23" hidden="1" x14ac:dyDescent="0.2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</row>
    <row r="213" spans="1:23" hidden="1" x14ac:dyDescent="0.2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</row>
    <row r="214" spans="1:23" hidden="1" x14ac:dyDescent="0.2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</row>
    <row r="215" spans="1:23" hidden="1" x14ac:dyDescent="0.2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</row>
    <row r="216" spans="1:23" hidden="1" x14ac:dyDescent="0.2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</row>
    <row r="217" spans="1:23" hidden="1" x14ac:dyDescent="0.2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</row>
    <row r="218" spans="1:23" hidden="1" x14ac:dyDescent="0.2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</row>
    <row r="219" spans="1:23" hidden="1" x14ac:dyDescent="0.2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</row>
    <row r="220" spans="1:23" hidden="1" x14ac:dyDescent="0.2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</row>
    <row r="221" spans="1:23" hidden="1" x14ac:dyDescent="0.2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</row>
    <row r="222" spans="1:23" hidden="1" x14ac:dyDescent="0.2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</row>
    <row r="223" spans="1:23" hidden="1" x14ac:dyDescent="0.2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</row>
    <row r="224" spans="1:23" hidden="1" x14ac:dyDescent="0.2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</row>
    <row r="225" spans="1:23" hidden="1" x14ac:dyDescent="0.2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</row>
    <row r="226" spans="1:23" hidden="1" x14ac:dyDescent="0.2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</row>
    <row r="227" spans="1:23" hidden="1" x14ac:dyDescent="0.2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</row>
    <row r="228" spans="1:23" hidden="1" x14ac:dyDescent="0.2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</row>
    <row r="229" spans="1:23" hidden="1" x14ac:dyDescent="0.2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</row>
    <row r="230" spans="1:23" hidden="1" x14ac:dyDescent="0.2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</row>
    <row r="231" spans="1:23" hidden="1" x14ac:dyDescent="0.2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</row>
    <row r="232" spans="1:23" hidden="1" x14ac:dyDescent="0.2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</row>
    <row r="233" spans="1:23" hidden="1" x14ac:dyDescent="0.2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</row>
    <row r="234" spans="1:23" hidden="1" x14ac:dyDescent="0.2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</row>
    <row r="235" spans="1:23" hidden="1" x14ac:dyDescent="0.2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</row>
    <row r="236" spans="1:23" hidden="1" x14ac:dyDescent="0.2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</row>
    <row r="237" spans="1:23" hidden="1" x14ac:dyDescent="0.2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</row>
    <row r="238" spans="1:23" hidden="1" x14ac:dyDescent="0.2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</row>
    <row r="239" spans="1:23" hidden="1" x14ac:dyDescent="0.2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</row>
    <row r="240" spans="1:23" hidden="1" x14ac:dyDescent="0.2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</row>
    <row r="241" spans="1:23" hidden="1" x14ac:dyDescent="0.2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</row>
    <row r="242" spans="1:23" hidden="1" x14ac:dyDescent="0.2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</row>
    <row r="243" spans="1:23" hidden="1" x14ac:dyDescent="0.2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</row>
    <row r="244" spans="1:23" hidden="1" x14ac:dyDescent="0.2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</row>
    <row r="245" spans="1:23" hidden="1" x14ac:dyDescent="0.2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</row>
    <row r="246" spans="1:23" hidden="1" x14ac:dyDescent="0.2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</row>
    <row r="247" spans="1:23" hidden="1" x14ac:dyDescent="0.2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</row>
    <row r="248" spans="1:23" hidden="1" x14ac:dyDescent="0.2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</row>
    <row r="249" spans="1:23" hidden="1" x14ac:dyDescent="0.2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</row>
    <row r="250" spans="1:23" hidden="1" x14ac:dyDescent="0.2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</row>
    <row r="251" spans="1:23" hidden="1" x14ac:dyDescent="0.2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</row>
    <row r="252" spans="1:23" hidden="1" x14ac:dyDescent="0.2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</row>
    <row r="253" spans="1:23" hidden="1" x14ac:dyDescent="0.2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</row>
    <row r="254" spans="1:23" hidden="1" x14ac:dyDescent="0.2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</row>
    <row r="255" spans="1:23" hidden="1" x14ac:dyDescent="0.2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</row>
    <row r="256" spans="1:23" hidden="1" x14ac:dyDescent="0.2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</row>
    <row r="257" spans="1:23" hidden="1" x14ac:dyDescent="0.2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</row>
    <row r="258" spans="1:23" hidden="1" x14ac:dyDescent="0.2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</row>
    <row r="259" spans="1:23" hidden="1" x14ac:dyDescent="0.2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</row>
    <row r="260" spans="1:23" hidden="1" x14ac:dyDescent="0.2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</row>
    <row r="261" spans="1:23" hidden="1" x14ac:dyDescent="0.2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</row>
    <row r="262" spans="1:23" hidden="1" x14ac:dyDescent="0.2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</row>
    <row r="263" spans="1:23" hidden="1" x14ac:dyDescent="0.2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</row>
    <row r="264" spans="1:23" hidden="1" x14ac:dyDescent="0.2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</row>
    <row r="265" spans="1:23" hidden="1" x14ac:dyDescent="0.2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</row>
    <row r="266" spans="1:23" hidden="1" x14ac:dyDescent="0.2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</row>
    <row r="267" spans="1:23" hidden="1" x14ac:dyDescent="0.2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</row>
    <row r="268" spans="1:23" hidden="1" x14ac:dyDescent="0.2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</row>
    <row r="269" spans="1:23" hidden="1" x14ac:dyDescent="0.2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</row>
    <row r="270" spans="1:23" hidden="1" x14ac:dyDescent="0.2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</row>
    <row r="271" spans="1:23" hidden="1" x14ac:dyDescent="0.2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</row>
    <row r="272" spans="1:23" x14ac:dyDescent="0.2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</row>
    <row r="273" spans="1:23" x14ac:dyDescent="0.2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</row>
    <row r="274" spans="1:23" x14ac:dyDescent="0.2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</row>
    <row r="275" spans="1:23" x14ac:dyDescent="0.2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</row>
    <row r="276" spans="1:23" x14ac:dyDescent="0.2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</row>
    <row r="277" spans="1:23" x14ac:dyDescent="0.2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</row>
    <row r="278" spans="1:23" x14ac:dyDescent="0.2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</row>
    <row r="279" spans="1:23" x14ac:dyDescent="0.2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</row>
    <row r="280" spans="1:23" x14ac:dyDescent="0.2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</row>
    <row r="281" spans="1:23" x14ac:dyDescent="0.2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</row>
    <row r="282" spans="1:23" x14ac:dyDescent="0.2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</row>
    <row r="283" spans="1:23" x14ac:dyDescent="0.2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</row>
    <row r="284" spans="1:23" x14ac:dyDescent="0.2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</row>
    <row r="285" spans="1:23" x14ac:dyDescent="0.2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</row>
    <row r="286" spans="1:23" x14ac:dyDescent="0.2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</row>
    <row r="287" spans="1:23" x14ac:dyDescent="0.2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</row>
    <row r="288" spans="1:23" x14ac:dyDescent="0.2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</row>
    <row r="289" spans="1:23" x14ac:dyDescent="0.2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</row>
    <row r="290" spans="1:23" x14ac:dyDescent="0.2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</row>
    <row r="291" spans="1:23" x14ac:dyDescent="0.2">
      <c r="A291" s="19"/>
      <c r="B291" s="19"/>
      <c r="C291" s="19"/>
      <c r="D291" s="19"/>
      <c r="E291" s="19"/>
      <c r="F291" s="19"/>
      <c r="G291" s="19"/>
    </row>
  </sheetData>
  <sheetProtection algorithmName="SHA-512" hashValue="BnwT9X3CKBiIi1eNXmcqxdwjVEsZmXYWX0+xFxmgDV6Y1MIqpXQGBTaL1YoUv7l3tKAKHmad4/vWNAAuk2FwsA==" saltValue="v/fv/YgbpdCk88zM7Q7xfA==" spinCount="100000" sheet="1" objects="1" scenarios="1"/>
  <phoneticPr fontId="0" type="noConversion"/>
  <dataValidations count="4">
    <dataValidation type="list" allowBlank="1" showInputMessage="1" showErrorMessage="1" sqref="C11:C12">
      <formula1>$D$145:$D$146</formula1>
    </dataValidation>
    <dataValidation type="list" allowBlank="1" showInputMessage="1" showErrorMessage="1" sqref="C10">
      <formula1>$A$145:$A$183</formula1>
    </dataValidation>
    <dataValidation type="list" allowBlank="1" showInputMessage="1" showErrorMessage="1" sqref="C9">
      <formula1>$C$145:$C$146</formula1>
    </dataValidation>
    <dataValidation type="list" allowBlank="1" showInputMessage="1" showErrorMessage="1" sqref="C48">
      <formula1>$E$96:$E$97</formula1>
    </dataValidation>
  </dataValidations>
  <hyperlinks>
    <hyperlink ref="D78" r:id="rId1"/>
    <hyperlink ref="C78" r:id="rId2"/>
    <hyperlink ref="C76" r:id="rId3"/>
    <hyperlink ref="D76" r:id="rId4"/>
    <hyperlink ref="C80" r:id="rId5"/>
  </hyperlinks>
  <pageMargins left="0.75" right="0.75" top="1" bottom="1" header="0.5" footer="0.5"/>
  <pageSetup paperSize="9" scale="93" orientation="landscape" horizontalDpi="300" verticalDpi="3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9</vt:i4>
      </vt:variant>
    </vt:vector>
  </HeadingPairs>
  <TitlesOfParts>
    <vt:vector size="10" baseType="lpstr">
      <vt:lpstr>VBIWPH</vt:lpstr>
      <vt:lpstr>VBIWPH!_1._Zegels_Minuut_Brevet</vt:lpstr>
      <vt:lpstr>VBIWPH!_2._Registratie_Minuut_Brevet</vt:lpstr>
      <vt:lpstr>VBIWPH!_3._Registratie_aanhangsel</vt:lpstr>
      <vt:lpstr>VBIWPH!Aard</vt:lpstr>
      <vt:lpstr>VBIWPH!Afdrukbereik</vt:lpstr>
      <vt:lpstr>VBIWPH!Datum</vt:lpstr>
      <vt:lpstr>VBIWPH!KOSTENFICHE</vt:lpstr>
      <vt:lpstr>VBIWPH!Naam</vt:lpstr>
      <vt:lpstr>VBIWPH!Rep.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2012-08-13T20:40:02Z</dcterms:created>
  <dcterms:modified xsi:type="dcterms:W3CDTF">2014-12-07T13:40:37Z</dcterms:modified>
</cp:coreProperties>
</file>