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HV" sheetId="1" r:id="rId1"/>
  </sheets>
  <definedNames>
    <definedName name="_1._Zegels_Minuut_Brevet" localSheetId="0">VKBHV!$A$15:$F$15</definedName>
    <definedName name="_1._Zegels_Minuut_Brevet">#REF!</definedName>
    <definedName name="_10._Tweede_getuigschrift" localSheetId="0">VKBHV!#REF!</definedName>
    <definedName name="_10._Tweede_getuigschrift">#REF!</definedName>
    <definedName name="_11._Kadaster_uittreksel" localSheetId="0">VKBHV!#REF!</definedName>
    <definedName name="_11._Kadaster_uittreksel">#REF!</definedName>
    <definedName name="_12._Getuigen" localSheetId="0">VKBHV!#REF!</definedName>
    <definedName name="_12._Getuigen">#REF!</definedName>
    <definedName name="_13._Allerlei_uitgaven" localSheetId="0">VKBHV!#REF!</definedName>
    <definedName name="_13._Allerlei_uitgaven">#REF!</definedName>
    <definedName name="_14." localSheetId="0">VKBHV!#REF!</definedName>
    <definedName name="_14.">#REF!</definedName>
    <definedName name="_15." localSheetId="0">VKBHV!#REF!</definedName>
    <definedName name="_15.">#REF!</definedName>
    <definedName name="_2._Registratie_Minuut_Brevet" localSheetId="0">VKBHV!$B$19:$G$19</definedName>
    <definedName name="_2._Registratie_Minuut_Brevet">#REF!</definedName>
    <definedName name="_3._Registratie_aanhangsel" localSheetId="0">VKBHV!$E$20:$G$20</definedName>
    <definedName name="_3._Registratie_aanhangsel">#REF!</definedName>
    <definedName name="_4.Zegels_afschrift_grosse" localSheetId="0">VKBHV!#REF!</definedName>
    <definedName name="_4.Zegels_afschrift_grosse">#REF!</definedName>
    <definedName name="_5._Hypotheek__inschr._overschr._doorh." localSheetId="0">VKBHV!#REF!</definedName>
    <definedName name="_5._Hypotheek__inschr._overschr._doorh.">#REF!</definedName>
    <definedName name="_6._Loon_pandbewaarder" localSheetId="0">VKBHV!#REF!</definedName>
    <definedName name="_6._Loon_pandbewaarder">#REF!</definedName>
    <definedName name="_7._Zegels__bord._aanh." localSheetId="0">VKBHV!#REF!</definedName>
    <definedName name="_7._Zegels__bord._aanh.">#REF!</definedName>
    <definedName name="_8._Opzoekingen" localSheetId="0">VKBHV!#REF!</definedName>
    <definedName name="_8._Opzoekingen">#REF!</definedName>
    <definedName name="_9._Hypothecair_getuigschrift" localSheetId="0">VKBHV!#REF!</definedName>
    <definedName name="_9._Hypothecair_getuigschrift">#REF!</definedName>
    <definedName name="Aard" localSheetId="0">VKBHV!$C$5:$F$5</definedName>
    <definedName name="Aard">#REF!</definedName>
    <definedName name="_xlnm.Print_Area" localSheetId="0">VKBHV!$A$1:$E$48</definedName>
    <definedName name="Datum" localSheetId="0">VKBHV!$B$5:$G$46</definedName>
    <definedName name="Datum">#REF!</definedName>
    <definedName name="gemeentelijke_info">#REF!</definedName>
    <definedName name="Kantoor_van_Notaris_J._SIMONART_te_Leuven" localSheetId="0">VKBHV!#REF!</definedName>
    <definedName name="Kantoor_van_Notaris_J._SIMONART_te_Leuven">#REF!</definedName>
    <definedName name="KOSTENFICHE" localSheetId="0">VKBHV!$A$1:$G$46</definedName>
    <definedName name="KOSTENFICHE">#REF!</definedName>
    <definedName name="Last_Row">IF(Values_Entered,Header_Row+Number_of_Payments,Header_Row)</definedName>
    <definedName name="Naam" localSheetId="0">VKBHV!$C$6:$F$6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VKBHV!$F$5:$F$47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VKBHV!#REF!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VKBHV!$A$4:$G$46</definedName>
  </definedNames>
  <calcPr calcId="152511"/>
</workbook>
</file>

<file path=xl/calcChain.xml><?xml version="1.0" encoding="utf-8"?>
<calcChain xmlns="http://schemas.openxmlformats.org/spreadsheetml/2006/main">
  <c r="D36" i="1" l="1"/>
  <c r="B7" i="1"/>
  <c r="C85" i="1" s="1"/>
  <c r="D17" i="1"/>
  <c r="D18" i="1"/>
  <c r="D20" i="1"/>
  <c r="E102" i="1"/>
  <c r="E104" i="1" s="1"/>
  <c r="D42" i="1" s="1"/>
  <c r="E53" i="1"/>
  <c r="E82" i="1"/>
  <c r="C86" i="1"/>
  <c r="C87" i="1"/>
  <c r="C88" i="1"/>
  <c r="D88" i="1"/>
  <c r="E88" i="1"/>
  <c r="C96" i="1" s="1"/>
  <c r="C95" i="1" s="1"/>
  <c r="E94" i="1"/>
  <c r="F94" i="1"/>
  <c r="E95" i="1"/>
  <c r="F95" i="1"/>
  <c r="F97" i="1" s="1"/>
  <c r="D40" i="1" s="1"/>
  <c r="E96" i="1"/>
  <c r="F96" i="1"/>
  <c r="E97" i="1"/>
  <c r="E98" i="1"/>
  <c r="D39" i="1" s="1"/>
  <c r="E100" i="1"/>
  <c r="E101" i="1"/>
  <c r="F101" i="1"/>
  <c r="E103" i="1"/>
  <c r="F103" i="1"/>
  <c r="B107" i="1"/>
  <c r="C107" i="1"/>
  <c r="B108" i="1"/>
  <c r="C108" i="1"/>
  <c r="F124" i="1"/>
  <c r="F132" i="1" s="1"/>
  <c r="E15" i="1" s="1"/>
  <c r="F125" i="1"/>
  <c r="F126" i="1"/>
  <c r="F127" i="1"/>
  <c r="F128" i="1"/>
  <c r="F129" i="1"/>
  <c r="C130" i="1"/>
  <c r="F130" i="1"/>
  <c r="D174" i="1"/>
  <c r="F179" i="1"/>
  <c r="E188" i="1" s="1"/>
  <c r="F180" i="1"/>
  <c r="F181" i="1"/>
  <c r="F182" i="1"/>
  <c r="F183" i="1"/>
  <c r="F184" i="1"/>
  <c r="C185" i="1"/>
  <c r="F185" i="1"/>
  <c r="E186" i="1"/>
  <c r="C192" i="1"/>
  <c r="C194" i="1" s="1"/>
  <c r="C60" i="1" s="1"/>
  <c r="D192" i="1"/>
  <c r="E192" i="1"/>
  <c r="C198" i="1"/>
  <c r="E200" i="1"/>
  <c r="E201" i="1"/>
  <c r="E208" i="1" s="1"/>
  <c r="E209" i="1" s="1"/>
  <c r="E57" i="1" s="1"/>
  <c r="E62" i="1" s="1"/>
  <c r="E202" i="1"/>
  <c r="E203" i="1"/>
  <c r="E204" i="1"/>
  <c r="E205" i="1"/>
  <c r="C206" i="1"/>
  <c r="E206" i="1"/>
  <c r="D16" i="1" l="1"/>
  <c r="E23" i="1" s="1"/>
  <c r="C90" i="1"/>
  <c r="C91" i="1" s="1"/>
  <c r="C62" i="1"/>
  <c r="E63" i="1"/>
  <c r="E66" i="1"/>
  <c r="E64" i="1"/>
  <c r="E68" i="1" s="1"/>
  <c r="E24" i="1"/>
  <c r="E26" i="1" s="1"/>
  <c r="E45" i="1" s="1"/>
  <c r="F102" i="1"/>
  <c r="F104" i="1" s="1"/>
  <c r="D43" i="1" s="1"/>
  <c r="E47" i="1" s="1"/>
  <c r="E87" i="1"/>
  <c r="C94" i="1" s="1"/>
  <c r="C93" i="1" s="1"/>
  <c r="C92" i="1" s="1"/>
  <c r="D87" i="1"/>
</calcChain>
</file>

<file path=xl/comments1.xml><?xml version="1.0" encoding="utf-8"?>
<comments xmlns="http://schemas.openxmlformats.org/spreadsheetml/2006/main">
  <authors>
    <author>Formados</author>
    <author>Jo Hermans</author>
  </authors>
  <commentList>
    <comment ref="A9"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1"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List>
</comments>
</file>

<file path=xl/sharedStrings.xml><?xml version="1.0" encoding="utf-8"?>
<sst xmlns="http://schemas.openxmlformats.org/spreadsheetml/2006/main" count="151" uniqueCount="109">
  <si>
    <t>Dossier</t>
  </si>
  <si>
    <t>Cliënt</t>
  </si>
  <si>
    <t>Prijs</t>
  </si>
  <si>
    <t>Lasten:</t>
  </si>
  <si>
    <t>Basis</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</si>
  <si>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</si>
  <si>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</si>
  <si>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</si>
  <si>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</si>
  <si>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</si>
  <si>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</si>
  <si>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</si>
  <si>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</si>
  <si>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</si>
  <si>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</si>
  <si>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</si>
  <si>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</si>
  <si>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</si>
  <si>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</si>
  <si>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</si>
  <si>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</si>
  <si>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</si>
  <si>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</si>
  <si>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</si>
  <si>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</si>
  <si>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</si>
  <si>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</si>
  <si>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</si>
  <si>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</si>
  <si>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</si>
  <si>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</si>
  <si>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</si>
  <si>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</si>
  <si>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</si>
  <si>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</si>
  <si>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</si>
  <si>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</si>
  <si>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</si>
  <si>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</si>
  <si>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</si>
  <si>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</si>
  <si>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</si>
  <si>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</si>
  <si>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</si>
  <si>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</si>
  <si>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</si>
  <si>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</si>
  <si>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</si>
  <si>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</si>
  <si>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</si>
  <si>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</si>
  <si>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</si>
  <si>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</si>
  <si>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</si>
  <si>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</si>
  <si>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</si>
  <si>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</si>
  <si>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</si>
  <si>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</si>
  <si>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</si>
  <si>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</si>
  <si>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</si>
  <si>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</si>
  <si>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</si>
  <si>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</si>
  <si>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</si>
  <si>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</si>
  <si>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</si>
  <si>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</si>
  <si>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</si>
  <si>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</si>
  <si>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</si>
  <si>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</si>
  <si>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</si>
  <si>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</si>
  <si>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</si>
  <si>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</si>
  <si>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</si>
  <si>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</si>
  <si>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</si>
  <si>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</si>
  <si>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</si>
  <si>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</si>
  <si>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</si>
  <si>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</si>
  <si>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Hoofdsom</t>
  </si>
  <si>
    <t>Aanhor.</t>
  </si>
  <si>
    <t>Recht op geschriften</t>
  </si>
  <si>
    <t>Totaal uitgaven</t>
  </si>
  <si>
    <t>Totaal</t>
  </si>
  <si>
    <t>Tot. Uitg.</t>
  </si>
  <si>
    <t>Samen</t>
  </si>
  <si>
    <t>Loon hypotheekbewaarder</t>
  </si>
  <si>
    <t>Berekening ereloon hypotheekbewaarder</t>
  </si>
  <si>
    <t xml:space="preserve">tot </t>
  </si>
  <si>
    <t>per</t>
  </si>
  <si>
    <t>supplementair</t>
  </si>
  <si>
    <t>Bijlagen</t>
  </si>
  <si>
    <t>Diverse kosten</t>
  </si>
  <si>
    <t>Boekje</t>
  </si>
  <si>
    <t>HYPOTHECAIRE VOLMACHT KOPER</t>
  </si>
  <si>
    <t>Hoeveel hypotheekkantoren?</t>
  </si>
  <si>
    <t>Registratierecht akte</t>
  </si>
  <si>
    <t>Registratierecht bijlagen</t>
  </si>
  <si>
    <t>Tarief</t>
  </si>
  <si>
    <t>Ereloon G</t>
  </si>
  <si>
    <t>Lening</t>
  </si>
  <si>
    <t>Hypothecaire volmacht</t>
  </si>
  <si>
    <t>VERKOOP ONROEREND GOED BRUSSEL MET HYPOTHECAIRE VOLMACHT</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</si>
</sst>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0\ &quot;€&quot;;\-#,##0.00\ &quot;€&quot;"/>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 numFmtId="182" formatCode="0.0000%"/>
    <numFmt numFmtId="183" formatCode="#,##0.00\ &quot;BF&quot;;\-#,##0.00\ &quot;BF&quot;"/>
  </numFmts>
  <fonts count="19" x14ac:knownFonts="1">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6"/>
      <color indexed="9"/>
      <name val="Arial"/>
      <family val="2"/>
    </font>
    <font>
      <b/>
      <sz val="10"/>
      <color indexed="9"/>
      <name val="Arial"/>
      <family val="2"/>
    </font>
    <font>
      <sz val="10"/>
      <color indexed="9"/>
      <name val="Arial"/>
      <family val="2"/>
    </font>
    <font>
      <sz val="11"/>
      <color theme="1"/>
      <name val="Calibri"/>
      <family val="2"/>
      <scheme val="minor"/>
    </font>
    <font>
      <b/>
      <sz val="11"/>
      <color theme="1"/>
      <name val="Calibri"/>
      <family val="2"/>
      <scheme val="minor"/>
    </font>
  </fonts>
  <fills count="12">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12"/>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13"/>
        <bgColor indexed="64"/>
      </patternFill>
    </fill>
    <fill>
      <patternFill patternType="solid">
        <fgColor indexed="47"/>
        <bgColor indexed="64"/>
      </patternFill>
    </fill>
    <fill>
      <patternFill patternType="solid">
        <fgColor indexed="41"/>
        <bgColor indexed="64"/>
      </patternFill>
    </fill>
    <fill>
      <patternFill patternType="solid">
        <fgColor indexed="52"/>
        <bgColor indexed="64"/>
      </patternFill>
    </fill>
  </fills>
  <borders count="16">
    <border>
      <left/>
      <right/>
      <top/>
      <bottom/>
      <diagonal/>
    </border>
    <border>
      <left/>
      <right/>
      <top style="thin">
        <color indexed="64"/>
      </top>
      <bottom style="double">
        <color indexed="64"/>
      </bottom>
      <diagonal/>
    </border>
    <border>
      <left/>
      <right/>
      <top style="thick">
        <color indexed="20"/>
      </top>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theme="4"/>
      </top>
      <bottom style="double">
        <color theme="4"/>
      </bottom>
      <diagonal/>
    </border>
  </borders>
  <cellStyleXfs count="17">
    <xf numFmtId="0" fontId="0" fillId="0" borderId="0"/>
    <xf numFmtId="172" fontId="10" fillId="0" borderId="0">
      <protection locked="0"/>
    </xf>
    <xf numFmtId="173" fontId="2" fillId="0" borderId="0" applyFont="0" applyFill="0" applyBorder="0" applyAlignment="0" applyProtection="0"/>
    <xf numFmtId="174" fontId="10" fillId="0" borderId="0">
      <protection locked="0"/>
    </xf>
    <xf numFmtId="175" fontId="2" fillId="0" borderId="0" applyFont="0" applyFill="0" applyBorder="0" applyAlignment="0" applyProtection="0"/>
    <xf numFmtId="176" fontId="10" fillId="0" borderId="0">
      <protection locked="0"/>
    </xf>
    <xf numFmtId="177" fontId="10" fillId="0" borderId="0">
      <protection locked="0"/>
    </xf>
    <xf numFmtId="178" fontId="11" fillId="0" borderId="0">
      <protection locked="0"/>
    </xf>
    <xf numFmtId="178" fontId="11" fillId="0" borderId="0">
      <protection locked="0"/>
    </xf>
    <xf numFmtId="0" fontId="3" fillId="0" borderId="0" applyNumberFormat="0" applyFill="0" applyBorder="0" applyAlignment="0" applyProtection="0">
      <alignment vertical="top"/>
      <protection locked="0"/>
    </xf>
    <xf numFmtId="179" fontId="10" fillId="0" borderId="0">
      <protection locked="0"/>
    </xf>
    <xf numFmtId="0" fontId="12" fillId="0" borderId="0"/>
    <xf numFmtId="0" fontId="17" fillId="0" borderId="0"/>
    <xf numFmtId="0" fontId="2" fillId="0" borderId="0"/>
    <xf numFmtId="0" fontId="17" fillId="0" borderId="0"/>
    <xf numFmtId="178" fontId="10" fillId="0" borderId="1">
      <protection locked="0"/>
    </xf>
    <xf numFmtId="0" fontId="18" fillId="0" borderId="15" applyNumberFormat="0" applyFill="0" applyAlignment="0" applyProtection="0"/>
  </cellStyleXfs>
  <cellXfs count="125">
    <xf numFmtId="0" fontId="0" fillId="0" borderId="0" xfId="0"/>
    <xf numFmtId="0" fontId="0" fillId="2" borderId="0" xfId="0" applyFill="1" applyBorder="1" applyAlignment="1" applyProtection="1">
      <alignment horizontal="center"/>
      <protection locked="0" hidden="1"/>
    </xf>
    <xf numFmtId="164" fontId="2" fillId="2" borderId="0" xfId="13" applyNumberFormat="1" applyFill="1" applyBorder="1" applyAlignment="1" applyProtection="1">
      <alignment horizontal="right"/>
      <protection locked="0" hidden="1"/>
    </xf>
    <xf numFmtId="165" fontId="0" fillId="3" borderId="2" xfId="0" applyNumberFormat="1" applyFill="1" applyBorder="1" applyAlignment="1" applyProtection="1">
      <protection hidden="1"/>
    </xf>
    <xf numFmtId="0" fontId="0" fillId="3" borderId="0" xfId="0" applyFill="1" applyProtection="1">
      <protection hidden="1"/>
    </xf>
    <xf numFmtId="0" fontId="1" fillId="3" borderId="0" xfId="0" applyFont="1" applyFill="1" applyBorder="1" applyAlignment="1" applyProtection="1">
      <alignment horizontal="left"/>
      <protection hidden="1"/>
    </xf>
    <xf numFmtId="0" fontId="0" fillId="3" borderId="0" xfId="0" applyNumberFormat="1" applyFill="1" applyBorder="1" applyAlignment="1" applyProtection="1">
      <protection hidden="1"/>
    </xf>
    <xf numFmtId="165" fontId="0" fillId="3" borderId="0" xfId="0" applyNumberFormat="1" applyFill="1" applyBorder="1" applyAlignment="1" applyProtection="1">
      <protection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167" fontId="0" fillId="3" borderId="0" xfId="0" applyNumberFormat="1" applyFill="1" applyBorder="1" applyAlignment="1" applyProtection="1">
      <protection hidden="1"/>
    </xf>
    <xf numFmtId="0" fontId="2" fillId="3" borderId="0" xfId="0" applyFont="1" applyFill="1" applyBorder="1" applyAlignment="1" applyProtection="1">
      <alignment horizontal="left"/>
      <protection hidden="1"/>
    </xf>
    <xf numFmtId="165" fontId="2" fillId="3" borderId="0" xfId="0" applyNumberFormat="1" applyFont="1" applyFill="1" applyBorder="1" applyAlignment="1" applyProtection="1">
      <protection hidden="1"/>
    </xf>
    <xf numFmtId="0" fontId="3" fillId="3" borderId="0" xfId="9" applyFill="1" applyBorder="1" applyAlignment="1" applyProtection="1">
      <alignment horizontal="left"/>
      <protection hidden="1"/>
    </xf>
    <xf numFmtId="0" fontId="2" fillId="3" borderId="0" xfId="13" applyFont="1" applyFill="1" applyBorder="1" applyAlignment="1" applyProtection="1">
      <alignment horizontal="left"/>
      <protection hidden="1"/>
    </xf>
    <xf numFmtId="0" fontId="1" fillId="3" borderId="0" xfId="13" applyFont="1" applyFill="1" applyBorder="1" applyAlignment="1" applyProtection="1">
      <alignment horizontal="left"/>
      <protection hidden="1"/>
    </xf>
    <xf numFmtId="0" fontId="1" fillId="3" borderId="0" xfId="0" quotePrefix="1" applyFont="1" applyFill="1" applyBorder="1" applyAlignment="1" applyProtection="1">
      <alignment horizontal="left"/>
      <protection hidden="1"/>
    </xf>
    <xf numFmtId="0" fontId="1" fillId="3" borderId="3" xfId="0" applyFont="1" applyFill="1" applyBorder="1" applyAlignment="1" applyProtection="1">
      <alignment horizontal="left"/>
      <protection hidden="1"/>
    </xf>
    <xf numFmtId="165" fontId="2" fillId="3" borderId="4" xfId="0" applyNumberFormat="1" applyFont="1" applyFill="1" applyBorder="1" applyAlignment="1" applyProtection="1">
      <alignment horizontal="left"/>
      <protection hidden="1"/>
    </xf>
    <xf numFmtId="167" fontId="0" fillId="3" borderId="0" xfId="0" applyNumberFormat="1" applyFill="1" applyBorder="1" applyAlignment="1" applyProtection="1">
      <alignment horizontal="left"/>
      <protection hidden="1"/>
    </xf>
    <xf numFmtId="0" fontId="2" fillId="3" borderId="4" xfId="0" applyFont="1" applyFill="1" applyBorder="1" applyAlignment="1" applyProtection="1">
      <alignment horizontal="left"/>
      <protection hidden="1"/>
    </xf>
    <xf numFmtId="0" fontId="2" fillId="3" borderId="4" xfId="0" applyFont="1" applyFill="1" applyBorder="1" applyProtection="1">
      <protection hidden="1"/>
    </xf>
    <xf numFmtId="0" fontId="0" fillId="3" borderId="0" xfId="0" applyFill="1" applyBorder="1" applyProtection="1">
      <protection hidden="1"/>
    </xf>
    <xf numFmtId="0" fontId="2" fillId="3" borderId="0" xfId="0" applyFont="1" applyFill="1" applyBorder="1" applyProtection="1">
      <protection hidden="1"/>
    </xf>
    <xf numFmtId="167" fontId="0" fillId="3" borderId="0" xfId="0" applyNumberFormat="1" applyFill="1" applyBorder="1" applyProtection="1">
      <protection hidden="1"/>
    </xf>
    <xf numFmtId="0" fontId="2" fillId="3" borderId="0" xfId="0" applyFont="1" applyFill="1" applyProtection="1">
      <protection hidden="1"/>
    </xf>
    <xf numFmtId="167" fontId="0" fillId="3" borderId="0" xfId="0" applyNumberFormat="1" applyFill="1" applyProtection="1">
      <protection hidden="1"/>
    </xf>
    <xf numFmtId="0" fontId="1" fillId="3" borderId="5" xfId="0" applyFont="1" applyFill="1" applyBorder="1" applyAlignment="1" applyProtection="1">
      <alignment horizontal="left"/>
      <protection hidden="1"/>
    </xf>
    <xf numFmtId="0" fontId="0" fillId="3" borderId="6" xfId="0" applyFill="1" applyBorder="1" applyAlignment="1" applyProtection="1">
      <alignment horizontal="left"/>
      <protection hidden="1"/>
    </xf>
    <xf numFmtId="0" fontId="0" fillId="3" borderId="7" xfId="0" applyFill="1" applyBorder="1" applyAlignment="1" applyProtection="1">
      <alignment horizontal="left"/>
      <protection hidden="1"/>
    </xf>
    <xf numFmtId="0" fontId="0" fillId="3" borderId="8" xfId="0" applyFill="1" applyBorder="1" applyAlignment="1" applyProtection="1">
      <alignment horizontal="left"/>
      <protection hidden="1"/>
    </xf>
    <xf numFmtId="0" fontId="0" fillId="3" borderId="9" xfId="0" applyFill="1" applyBorder="1" applyAlignment="1" applyProtection="1">
      <alignment horizontal="left"/>
      <protection hidden="1"/>
    </xf>
    <xf numFmtId="165" fontId="0" fillId="3" borderId="8" xfId="0" applyNumberFormat="1" applyFill="1" applyBorder="1" applyAlignment="1" applyProtection="1">
      <protection hidden="1"/>
    </xf>
    <xf numFmtId="0" fontId="2" fillId="3" borderId="0" xfId="13" applyFill="1" applyProtection="1">
      <protection hidden="1"/>
    </xf>
    <xf numFmtId="165" fontId="2" fillId="3" borderId="0" xfId="13" applyNumberFormat="1" applyFill="1" applyBorder="1" applyAlignment="1" applyProtection="1">
      <protection hidden="1"/>
    </xf>
    <xf numFmtId="0" fontId="2" fillId="3" borderId="0" xfId="13" applyFill="1" applyBorder="1" applyAlignment="1" applyProtection="1">
      <alignment horizontal="left"/>
      <protection hidden="1"/>
    </xf>
    <xf numFmtId="1" fontId="2" fillId="3" borderId="0" xfId="13" applyNumberFormat="1" applyFill="1" applyBorder="1" applyAlignment="1" applyProtection="1">
      <alignment horizontal="right"/>
      <protection hidden="1"/>
    </xf>
    <xf numFmtId="0" fontId="2" fillId="3" borderId="0" xfId="13" applyFill="1" applyBorder="1" applyProtection="1">
      <protection hidden="1"/>
    </xf>
    <xf numFmtId="164" fontId="2" fillId="3" borderId="0" xfId="13" applyNumberFormat="1" applyFill="1" applyBorder="1" applyAlignment="1" applyProtection="1">
      <alignment horizontal="right"/>
      <protection hidden="1"/>
    </xf>
    <xf numFmtId="0" fontId="2" fillId="3" borderId="0" xfId="13" applyFont="1" applyFill="1" applyProtection="1">
      <protection hidden="1"/>
    </xf>
    <xf numFmtId="167" fontId="2" fillId="3" borderId="0" xfId="13" applyNumberFormat="1" applyFill="1" applyBorder="1" applyAlignment="1" applyProtection="1">
      <alignment horizontal="left"/>
      <protection hidden="1"/>
    </xf>
    <xf numFmtId="3" fontId="3" fillId="3" borderId="0" xfId="9" applyNumberFormat="1" applyFill="1" applyAlignment="1" applyProtection="1">
      <protection hidden="1"/>
    </xf>
    <xf numFmtId="3" fontId="2" fillId="3" borderId="0" xfId="0" applyNumberFormat="1" applyFont="1" applyFill="1" applyProtection="1">
      <protection hidden="1"/>
    </xf>
    <xf numFmtId="167" fontId="2" fillId="3" borderId="0" xfId="0" applyNumberFormat="1" applyFont="1" applyFill="1" applyProtection="1">
      <protection hidden="1"/>
    </xf>
    <xf numFmtId="0" fontId="4" fillId="3" borderId="0" xfId="0" applyFont="1" applyFill="1" applyProtection="1">
      <protection hidden="1"/>
    </xf>
    <xf numFmtId="169" fontId="0" fillId="3" borderId="0" xfId="0" applyNumberFormat="1" applyFill="1" applyBorder="1" applyAlignment="1" applyProtection="1">
      <alignment horizontal="right"/>
      <protection hidden="1"/>
    </xf>
    <xf numFmtId="0" fontId="5" fillId="3" borderId="0" xfId="0" applyFont="1" applyFill="1" applyProtection="1">
      <protection hidden="1"/>
    </xf>
    <xf numFmtId="3" fontId="2" fillId="3" borderId="0" xfId="0" quotePrefix="1" applyNumberFormat="1" applyFont="1" applyFill="1" applyAlignment="1" applyProtection="1">
      <alignment horizontal="left"/>
      <protection hidden="1"/>
    </xf>
    <xf numFmtId="3" fontId="2" fillId="3" borderId="10" xfId="0" applyNumberFormat="1" applyFont="1" applyFill="1" applyBorder="1" applyProtection="1">
      <protection hidden="1"/>
    </xf>
    <xf numFmtId="170" fontId="6" fillId="3" borderId="11" xfId="0" applyNumberFormat="1" applyFont="1" applyFill="1" applyBorder="1" applyAlignment="1" applyProtection="1">
      <alignment horizontal="center"/>
      <protection hidden="1"/>
    </xf>
    <xf numFmtId="0" fontId="6" fillId="3" borderId="11" xfId="0" applyFont="1" applyFill="1" applyBorder="1" applyAlignment="1" applyProtection="1">
      <alignment horizontal="center"/>
      <protection hidden="1"/>
    </xf>
    <xf numFmtId="0" fontId="6" fillId="3" borderId="12" xfId="0" applyFont="1" applyFill="1" applyBorder="1" applyAlignment="1" applyProtection="1">
      <alignment horizontal="center"/>
      <protection hidden="1"/>
    </xf>
    <xf numFmtId="168" fontId="7" fillId="3" borderId="11" xfId="0" applyNumberFormat="1" applyFont="1" applyFill="1" applyBorder="1" applyProtection="1">
      <protection hidden="1"/>
    </xf>
    <xf numFmtId="170" fontId="7" fillId="3" borderId="11" xfId="0" applyNumberFormat="1" applyFont="1" applyFill="1" applyBorder="1" applyProtection="1">
      <protection hidden="1"/>
    </xf>
    <xf numFmtId="171" fontId="7" fillId="3" borderId="11" xfId="0" applyNumberFormat="1" applyFont="1" applyFill="1" applyBorder="1" applyProtection="1">
      <protection hidden="1"/>
    </xf>
    <xf numFmtId="171" fontId="7" fillId="3" borderId="12" xfId="0" applyNumberFormat="1" applyFont="1" applyFill="1" applyBorder="1" applyProtection="1">
      <protection hidden="1"/>
    </xf>
    <xf numFmtId="0" fontId="7" fillId="3" borderId="13" xfId="0" applyFont="1" applyFill="1" applyBorder="1" applyProtection="1">
      <protection hidden="1"/>
    </xf>
    <xf numFmtId="0" fontId="7" fillId="3" borderId="0" xfId="0" applyFont="1" applyFill="1" applyBorder="1" applyProtection="1">
      <protection hidden="1"/>
    </xf>
    <xf numFmtId="0" fontId="8" fillId="3" borderId="14" xfId="0" applyFont="1" applyFill="1" applyBorder="1" applyProtection="1">
      <protection hidden="1"/>
    </xf>
    <xf numFmtId="0" fontId="7" fillId="3" borderId="0" xfId="0" applyFont="1" applyFill="1" applyProtection="1">
      <protection hidden="1"/>
    </xf>
    <xf numFmtId="170" fontId="6" fillId="3" borderId="0" xfId="0" applyNumberFormat="1" applyFont="1" applyFill="1" applyBorder="1" applyAlignment="1" applyProtection="1">
      <alignment horizontal="center"/>
      <protection hidden="1"/>
    </xf>
    <xf numFmtId="0" fontId="7" fillId="3" borderId="14" xfId="0" applyFont="1" applyFill="1" applyBorder="1" applyProtection="1">
      <protection hidden="1"/>
    </xf>
    <xf numFmtId="168" fontId="6" fillId="3" borderId="11" xfId="0" applyNumberFormat="1" applyFont="1" applyFill="1" applyBorder="1" applyProtection="1">
      <protection hidden="1"/>
    </xf>
    <xf numFmtId="167" fontId="2" fillId="3" borderId="0" xfId="13" applyNumberFormat="1" applyFill="1" applyProtection="1">
      <protection hidden="1"/>
    </xf>
    <xf numFmtId="171" fontId="7" fillId="3" borderId="0" xfId="13" applyNumberFormat="1" applyFont="1" applyFill="1" applyBorder="1" applyProtection="1">
      <protection hidden="1"/>
    </xf>
    <xf numFmtId="180" fontId="7" fillId="3" borderId="0" xfId="13" applyNumberFormat="1" applyFont="1" applyFill="1" applyBorder="1" applyProtection="1">
      <protection hidden="1"/>
    </xf>
    <xf numFmtId="181" fontId="7" fillId="3" borderId="0" xfId="13" applyNumberFormat="1" applyFont="1" applyFill="1" applyBorder="1" applyProtection="1">
      <protection hidden="1"/>
    </xf>
    <xf numFmtId="0" fontId="7" fillId="3" borderId="0" xfId="13" applyFont="1" applyFill="1" applyBorder="1" applyProtection="1">
      <protection hidden="1"/>
    </xf>
    <xf numFmtId="168" fontId="6" fillId="3" borderId="0" xfId="13" applyNumberFormat="1" applyFont="1" applyFill="1" applyBorder="1" applyProtection="1">
      <protection hidden="1"/>
    </xf>
    <xf numFmtId="0" fontId="2" fillId="3" borderId="0" xfId="13" applyFill="1"/>
    <xf numFmtId="3" fontId="2" fillId="3" borderId="0" xfId="13" applyNumberFormat="1" applyFont="1" applyFill="1"/>
    <xf numFmtId="0" fontId="6" fillId="3" borderId="11" xfId="13" applyFont="1" applyFill="1" applyBorder="1" applyAlignment="1" applyProtection="1">
      <alignment horizontal="left"/>
      <protection hidden="1"/>
    </xf>
    <xf numFmtId="181" fontId="7" fillId="3" borderId="11" xfId="13" applyNumberFormat="1" applyFont="1" applyFill="1" applyBorder="1" applyProtection="1">
      <protection hidden="1"/>
    </xf>
    <xf numFmtId="170" fontId="7" fillId="3" borderId="0" xfId="13" applyNumberFormat="1" applyFont="1" applyFill="1" applyProtection="1">
      <protection hidden="1"/>
    </xf>
    <xf numFmtId="0" fontId="7" fillId="3" borderId="0" xfId="13" applyFont="1" applyFill="1" applyProtection="1">
      <protection hidden="1"/>
    </xf>
    <xf numFmtId="170" fontId="6" fillId="3" borderId="11" xfId="13" applyNumberFormat="1" applyFont="1" applyFill="1" applyBorder="1" applyAlignment="1" applyProtection="1">
      <alignment horizontal="center"/>
      <protection hidden="1"/>
    </xf>
    <xf numFmtId="0" fontId="6" fillId="3" borderId="11" xfId="13" applyFont="1" applyFill="1" applyBorder="1" applyAlignment="1" applyProtection="1">
      <alignment horizontal="center"/>
      <protection hidden="1"/>
    </xf>
    <xf numFmtId="171" fontId="7" fillId="3" borderId="11" xfId="13" applyNumberFormat="1" applyFont="1" applyFill="1" applyBorder="1" applyProtection="1">
      <protection hidden="1"/>
    </xf>
    <xf numFmtId="182" fontId="7" fillId="3" borderId="11" xfId="13" applyNumberFormat="1" applyFont="1" applyFill="1" applyBorder="1" applyProtection="1">
      <protection hidden="1"/>
    </xf>
    <xf numFmtId="170" fontId="6" fillId="3" borderId="0" xfId="13" applyNumberFormat="1" applyFont="1" applyFill="1" applyBorder="1" applyAlignment="1" applyProtection="1">
      <alignment horizontal="center"/>
      <protection hidden="1"/>
    </xf>
    <xf numFmtId="181" fontId="6" fillId="3" borderId="11" xfId="13" applyNumberFormat="1" applyFont="1" applyFill="1" applyBorder="1" applyProtection="1">
      <protection hidden="1"/>
    </xf>
    <xf numFmtId="183" fontId="2" fillId="3" borderId="0" xfId="13" applyNumberFormat="1" applyFill="1" applyProtection="1">
      <protection hidden="1"/>
    </xf>
    <xf numFmtId="164" fontId="2" fillId="3" borderId="0" xfId="13" applyNumberFormat="1" applyFill="1" applyBorder="1" applyAlignment="1" applyProtection="1">
      <protection hidden="1"/>
    </xf>
    <xf numFmtId="0" fontId="1" fillId="3" borderId="0" xfId="13" quotePrefix="1" applyFont="1" applyFill="1" applyBorder="1" applyAlignment="1" applyProtection="1">
      <alignment horizontal="left"/>
      <protection hidden="1"/>
    </xf>
    <xf numFmtId="164" fontId="2" fillId="3" borderId="0" xfId="13" applyNumberFormat="1" applyFill="1" applyBorder="1" applyProtection="1">
      <protection hidden="1"/>
    </xf>
    <xf numFmtId="164" fontId="2" fillId="3" borderId="0" xfId="13" applyNumberFormat="1" applyFont="1" applyFill="1" applyBorder="1" applyProtection="1">
      <protection hidden="1"/>
    </xf>
    <xf numFmtId="165" fontId="2" fillId="3" borderId="0" xfId="0" applyNumberFormat="1" applyFont="1" applyFill="1" applyBorder="1" applyAlignment="1" applyProtection="1">
      <alignment horizontal="left"/>
      <protection hidden="1"/>
    </xf>
    <xf numFmtId="0" fontId="14" fillId="4" borderId="2" xfId="0" applyFont="1" applyFill="1" applyBorder="1" applyAlignment="1" applyProtection="1">
      <alignment horizontal="left"/>
      <protection hidden="1"/>
    </xf>
    <xf numFmtId="0" fontId="15" fillId="4" borderId="2" xfId="0" applyFont="1" applyFill="1" applyBorder="1" applyAlignment="1" applyProtection="1">
      <alignment horizontal="left"/>
      <protection hidden="1"/>
    </xf>
    <xf numFmtId="0" fontId="16" fillId="4" borderId="2" xfId="0" applyNumberFormat="1" applyFont="1" applyFill="1" applyBorder="1" applyAlignment="1" applyProtection="1">
      <protection hidden="1"/>
    </xf>
    <xf numFmtId="165" fontId="16" fillId="4" borderId="2" xfId="0" applyNumberFormat="1" applyFont="1" applyFill="1" applyBorder="1" applyAlignment="1" applyProtection="1">
      <protection hidden="1"/>
    </xf>
    <xf numFmtId="0" fontId="0" fillId="5" borderId="0" xfId="0" applyFill="1" applyBorder="1" applyAlignment="1" applyProtection="1">
      <alignment horizontal="left"/>
      <protection hidden="1"/>
    </xf>
    <xf numFmtId="0" fontId="0" fillId="2" borderId="0" xfId="0" applyFill="1" applyBorder="1" applyAlignment="1" applyProtection="1">
      <alignment horizontal="left"/>
      <protection locked="0" hidden="1"/>
    </xf>
    <xf numFmtId="0" fontId="0" fillId="2" borderId="0" xfId="0" applyFill="1" applyProtection="1">
      <protection locked="0" hidden="1"/>
    </xf>
    <xf numFmtId="0" fontId="2" fillId="2" borderId="0" xfId="13" applyFont="1" applyFill="1" applyBorder="1" applyAlignment="1" applyProtection="1">
      <alignment horizontal="left"/>
      <protection locked="0" hidden="1"/>
    </xf>
    <xf numFmtId="0" fontId="1" fillId="6" borderId="3" xfId="0" applyFont="1" applyFill="1" applyBorder="1" applyAlignment="1" applyProtection="1">
      <alignment horizontal="left"/>
      <protection hidden="1"/>
    </xf>
    <xf numFmtId="0" fontId="1" fillId="7" borderId="3" xfId="0" applyFont="1" applyFill="1" applyBorder="1" applyAlignment="1" applyProtection="1">
      <alignment horizontal="left"/>
      <protection hidden="1"/>
    </xf>
    <xf numFmtId="164" fontId="2" fillId="2" borderId="0" xfId="13" applyNumberFormat="1" applyFill="1" applyBorder="1" applyAlignment="1" applyProtection="1">
      <protection locked="0" hidden="1"/>
    </xf>
    <xf numFmtId="164" fontId="2" fillId="8" borderId="0" xfId="13" applyNumberFormat="1" applyFill="1" applyBorder="1" applyAlignment="1" applyProtection="1">
      <protection hidden="1"/>
    </xf>
    <xf numFmtId="164" fontId="2" fillId="6" borderId="3" xfId="13" applyNumberFormat="1" applyFill="1" applyBorder="1" applyProtection="1">
      <protection hidden="1"/>
    </xf>
    <xf numFmtId="0" fontId="16" fillId="4" borderId="0" xfId="13" applyFont="1" applyFill="1" applyProtection="1">
      <protection hidden="1"/>
    </xf>
    <xf numFmtId="0" fontId="14" fillId="4" borderId="0" xfId="13" applyFont="1" applyFill="1" applyProtection="1">
      <protection hidden="1"/>
    </xf>
    <xf numFmtId="164" fontId="0" fillId="2" borderId="0" xfId="0" applyNumberFormat="1" applyFill="1" applyBorder="1" applyAlignment="1" applyProtection="1">
      <protection locked="0" hidden="1"/>
    </xf>
    <xf numFmtId="164" fontId="0" fillId="8" borderId="0" xfId="0" applyNumberFormat="1" applyFill="1" applyBorder="1" applyAlignment="1" applyProtection="1">
      <protection hidden="1"/>
    </xf>
    <xf numFmtId="164" fontId="2" fillId="9" borderId="0" xfId="0" applyNumberFormat="1" applyFont="1" applyFill="1" applyBorder="1" applyAlignment="1" applyProtection="1">
      <protection locked="0" hidden="1"/>
    </xf>
    <xf numFmtId="164" fontId="0" fillId="3" borderId="0" xfId="0" applyNumberFormat="1" applyFill="1" applyBorder="1" applyAlignment="1" applyProtection="1">
      <alignment horizontal="right"/>
      <protection hidden="1"/>
    </xf>
    <xf numFmtId="164" fontId="0" fillId="2" borderId="0" xfId="0" applyNumberFormat="1" applyFill="1" applyBorder="1" applyAlignment="1" applyProtection="1">
      <alignment horizontal="right"/>
      <protection locked="0" hidden="1"/>
    </xf>
    <xf numFmtId="164" fontId="0" fillId="10" borderId="0" xfId="0" applyNumberFormat="1" applyFill="1" applyBorder="1" applyAlignment="1" applyProtection="1">
      <alignment horizontal="right"/>
      <protection locked="0" hidden="1"/>
    </xf>
    <xf numFmtId="180" fontId="0" fillId="3" borderId="4" xfId="0" applyNumberFormat="1" applyFill="1" applyBorder="1" applyAlignment="1" applyProtection="1">
      <alignment horizontal="right"/>
      <protection hidden="1"/>
    </xf>
    <xf numFmtId="180" fontId="0" fillId="3" borderId="0" xfId="0" applyNumberFormat="1" applyFill="1" applyBorder="1" applyAlignment="1" applyProtection="1">
      <alignment horizontal="right"/>
      <protection hidden="1"/>
    </xf>
    <xf numFmtId="180" fontId="0" fillId="11" borderId="4" xfId="0" applyNumberFormat="1" applyFill="1" applyBorder="1" applyAlignment="1" applyProtection="1">
      <alignment horizontal="right"/>
      <protection hidden="1"/>
    </xf>
    <xf numFmtId="180" fontId="0" fillId="3" borderId="0" xfId="0" applyNumberFormat="1" applyFill="1" applyAlignment="1" applyProtection="1">
      <alignment horizontal="right"/>
      <protection hidden="1"/>
    </xf>
    <xf numFmtId="180" fontId="1" fillId="6" borderId="3" xfId="0" applyNumberFormat="1" applyFont="1" applyFill="1" applyBorder="1" applyAlignment="1" applyProtection="1">
      <alignment horizontal="right"/>
      <protection hidden="1"/>
    </xf>
    <xf numFmtId="180" fontId="1" fillId="7" borderId="3" xfId="0" applyNumberFormat="1" applyFont="1" applyFill="1" applyBorder="1" applyAlignment="1" applyProtection="1">
      <alignment horizontal="right"/>
      <protection hidden="1"/>
    </xf>
    <xf numFmtId="164" fontId="0" fillId="7" borderId="0" xfId="0" applyNumberFormat="1" applyFill="1" applyBorder="1" applyAlignment="1" applyProtection="1">
      <alignment horizontal="right"/>
      <protection locked="0" hidden="1"/>
    </xf>
    <xf numFmtId="164" fontId="0" fillId="2" borderId="0" xfId="0" applyNumberFormat="1" applyFill="1" applyBorder="1" applyAlignment="1" applyProtection="1">
      <alignment horizontal="right"/>
      <protection hidden="1"/>
    </xf>
    <xf numFmtId="164" fontId="0" fillId="11" borderId="4" xfId="0" applyNumberFormat="1" applyFill="1" applyBorder="1" applyAlignment="1" applyProtection="1">
      <alignment horizontal="right"/>
      <protection hidden="1"/>
    </xf>
    <xf numFmtId="164" fontId="0" fillId="7" borderId="4" xfId="0" applyNumberFormat="1" applyFill="1" applyBorder="1" applyAlignment="1" applyProtection="1">
      <alignment horizontal="right"/>
      <protection hidden="1"/>
    </xf>
    <xf numFmtId="165" fontId="2" fillId="3" borderId="0" xfId="13" applyNumberFormat="1" applyFill="1" applyBorder="1" applyAlignment="1" applyProtection="1">
      <alignment horizontal="right"/>
      <protection hidden="1"/>
    </xf>
    <xf numFmtId="0" fontId="2" fillId="3" borderId="0" xfId="13" applyFill="1" applyBorder="1" applyAlignment="1" applyProtection="1">
      <alignment horizontal="right"/>
      <protection hidden="1"/>
    </xf>
    <xf numFmtId="0" fontId="2" fillId="3" borderId="0" xfId="13" applyFont="1" applyFill="1" applyBorder="1" applyAlignment="1" applyProtection="1">
      <alignment horizontal="right"/>
      <protection hidden="1"/>
    </xf>
    <xf numFmtId="0" fontId="1" fillId="3" borderId="0" xfId="13" applyFont="1" applyFill="1" applyBorder="1" applyAlignment="1" applyProtection="1">
      <alignment horizontal="right"/>
      <protection hidden="1"/>
    </xf>
    <xf numFmtId="1" fontId="2" fillId="2" borderId="0" xfId="13" applyNumberFormat="1" applyFill="1" applyBorder="1" applyAlignment="1" applyProtection="1">
      <alignment horizontal="center"/>
      <protection locked="0" hidden="1"/>
    </xf>
    <xf numFmtId="166" fontId="1" fillId="2" borderId="0" xfId="0" applyNumberFormat="1" applyFont="1" applyFill="1" applyBorder="1" applyAlignment="1" applyProtection="1">
      <alignment horizontal="left"/>
      <protection locked="0"/>
    </xf>
    <xf numFmtId="0" fontId="0" fillId="5" borderId="0" xfId="0" applyFill="1" applyBorder="1" applyAlignment="1" applyProtection="1">
      <alignment horizontal="left"/>
      <protection locked="0"/>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HVDAC.xlsx" TargetMode="External"/><Relationship Id="rId7" Type="http://schemas.openxmlformats.org/officeDocument/2006/relationships/printerSettings" Target="../printerSettings/printerSettings1.bin"/><Relationship Id="rId2" Type="http://schemas.openxmlformats.org/officeDocument/2006/relationships/hyperlink" Target="VKBHVAK.xlsx" TargetMode="External"/><Relationship Id="rId1" Type="http://schemas.openxmlformats.org/officeDocument/2006/relationships/hyperlink" Target="VKBHVAV.xlsx" TargetMode="External"/><Relationship Id="rId6" Type="http://schemas.openxmlformats.org/officeDocument/2006/relationships/hyperlink" Target="http://www.huisvesting.irisnet.be/nl/premies-en-steunmaatregelen/zoek-uw-perimeter?set_language=nl" TargetMode="External"/><Relationship Id="rId5" Type="http://schemas.openxmlformats.org/officeDocument/2006/relationships/hyperlink" Target="Boekje.xlsx" TargetMode="External"/><Relationship Id="rId4" Type="http://schemas.openxmlformats.org/officeDocument/2006/relationships/hyperlink" Target="VKBHV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pageSetUpPr fitToPage="1"/>
  </sheetPr>
  <dimension ref="A1:W209"/>
  <sheetViews>
    <sheetView tabSelected="1" zoomScaleNormal="100" workbookViewId="0">
      <selection activeCell="B3" sqref="B3"/>
    </sheetView>
  </sheetViews>
  <sheetFormatPr defaultRowHeight="12.75" x14ac:dyDescent="0.2"/>
  <cols>
    <col min="1" max="1" width="35.42578125" style="4" customWidth="1"/>
    <col min="2" max="2" width="19.7109375" style="4" customWidth="1"/>
    <col min="3" max="3" width="19.5703125" style="4" bestFit="1" customWidth="1"/>
    <col min="4" max="4" width="15.42578125" style="4" customWidth="1"/>
    <col min="5" max="5" width="16.7109375" style="4" customWidth="1"/>
    <col min="6" max="6" width="12.28515625" style="4" customWidth="1"/>
    <col min="7" max="7" width="15.85546875" style="4" bestFit="1" customWidth="1"/>
    <col min="8" max="16" width="9.140625" style="4"/>
    <col min="17" max="17" width="12.140625" style="4" bestFit="1" customWidth="1"/>
    <col min="18" max="16384" width="9.140625" style="4"/>
  </cols>
  <sheetData>
    <row r="1" spans="1:7" ht="22.5" customHeight="1" thickTop="1" x14ac:dyDescent="0.3">
      <c r="A1" s="87" t="s">
        <v>108</v>
      </c>
      <c r="B1" s="88"/>
      <c r="C1" s="88"/>
      <c r="D1" s="88"/>
      <c r="E1" s="89"/>
      <c r="F1" s="90"/>
      <c r="G1" s="3"/>
    </row>
    <row r="2" spans="1:7" x14ac:dyDescent="0.2">
      <c r="A2" s="5"/>
      <c r="B2" s="5"/>
      <c r="C2" s="5"/>
      <c r="D2" s="5"/>
      <c r="E2" s="6"/>
      <c r="F2" s="7"/>
      <c r="G2" s="7"/>
    </row>
    <row r="3" spans="1:7" x14ac:dyDescent="0.2">
      <c r="A3" s="5" t="s">
        <v>0</v>
      </c>
      <c r="B3" s="123"/>
      <c r="C3" s="5"/>
      <c r="D3" s="5"/>
      <c r="E3" s="7"/>
      <c r="F3" s="7"/>
      <c r="G3" s="7"/>
    </row>
    <row r="4" spans="1:7" x14ac:dyDescent="0.2">
      <c r="A4" s="5" t="s">
        <v>1</v>
      </c>
      <c r="B4" s="124"/>
      <c r="C4" s="91"/>
      <c r="D4" s="5"/>
      <c r="E4" s="7"/>
      <c r="F4" s="7"/>
      <c r="G4" s="6"/>
    </row>
    <row r="5" spans="1:7" x14ac:dyDescent="0.2">
      <c r="A5" s="7" t="s">
        <v>2</v>
      </c>
      <c r="B5" s="102">
        <v>0</v>
      </c>
      <c r="F5" s="7"/>
    </row>
    <row r="6" spans="1:7" x14ac:dyDescent="0.2">
      <c r="A6" s="7" t="s">
        <v>3</v>
      </c>
      <c r="B6" s="102">
        <v>0</v>
      </c>
      <c r="C6" s="9"/>
      <c r="F6" s="7"/>
    </row>
    <row r="7" spans="1:7" x14ac:dyDescent="0.2">
      <c r="A7" s="86" t="s">
        <v>4</v>
      </c>
      <c r="B7" s="103">
        <f>B5+B6</f>
        <v>0</v>
      </c>
      <c r="C7" s="9"/>
      <c r="D7" s="7"/>
      <c r="E7" s="10"/>
      <c r="F7" s="7"/>
    </row>
    <row r="8" spans="1:7" x14ac:dyDescent="0.2">
      <c r="A8" s="9" t="s">
        <v>5</v>
      </c>
      <c r="B8" s="104">
        <v>0</v>
      </c>
      <c r="C8" s="9"/>
      <c r="F8" s="7"/>
    </row>
    <row r="9" spans="1:7" x14ac:dyDescent="0.2">
      <c r="A9" s="11" t="s">
        <v>6</v>
      </c>
      <c r="B9" s="9"/>
      <c r="C9" s="92" t="s">
        <v>7</v>
      </c>
      <c r="D9" s="12"/>
      <c r="E9" s="10"/>
      <c r="F9" s="7"/>
    </row>
    <row r="10" spans="1:7" x14ac:dyDescent="0.2">
      <c r="A10" s="11" t="s">
        <v>8</v>
      </c>
      <c r="B10" s="13" t="s">
        <v>9</v>
      </c>
      <c r="C10" s="93" t="s">
        <v>7</v>
      </c>
      <c r="F10" s="7"/>
      <c r="G10" s="10"/>
    </row>
    <row r="11" spans="1:7" x14ac:dyDescent="0.2">
      <c r="A11" s="14" t="s">
        <v>84</v>
      </c>
      <c r="B11" s="15"/>
      <c r="C11" s="94" t="s">
        <v>7</v>
      </c>
      <c r="F11" s="7"/>
      <c r="G11" s="10"/>
    </row>
    <row r="12" spans="1:7" ht="13.5" thickBot="1" x14ac:dyDescent="0.25">
      <c r="A12" s="16" t="s">
        <v>11</v>
      </c>
      <c r="B12" s="5"/>
      <c r="C12" s="5"/>
      <c r="D12" s="5"/>
      <c r="E12" s="7"/>
      <c r="F12" s="7"/>
      <c r="G12" s="7"/>
    </row>
    <row r="13" spans="1:7" ht="14.25" thickTop="1" thickBot="1" x14ac:dyDescent="0.25">
      <c r="A13" s="95" t="s">
        <v>12</v>
      </c>
      <c r="B13" s="5"/>
      <c r="C13" s="5"/>
      <c r="D13" s="5"/>
      <c r="E13" s="7"/>
      <c r="F13" s="7"/>
      <c r="G13" s="7"/>
    </row>
    <row r="14" spans="1:7" ht="14.25" thickTop="1" thickBot="1" x14ac:dyDescent="0.25">
      <c r="A14" s="5"/>
      <c r="B14" s="5"/>
      <c r="C14" s="5"/>
      <c r="D14" s="5"/>
      <c r="E14" s="7"/>
      <c r="F14" s="7"/>
      <c r="G14" s="7"/>
    </row>
    <row r="15" spans="1:7" ht="14.25" thickTop="1" thickBot="1" x14ac:dyDescent="0.25">
      <c r="A15" s="18" t="s">
        <v>13</v>
      </c>
      <c r="B15" s="5"/>
      <c r="C15" s="5"/>
      <c r="E15" s="108">
        <f>IF(AND(C11="ja",C9="ja"),F132-250,F132)</f>
        <v>0</v>
      </c>
    </row>
    <row r="16" spans="1:7" ht="13.5" thickTop="1" x14ac:dyDescent="0.2">
      <c r="A16" s="11" t="s">
        <v>14</v>
      </c>
      <c r="B16" s="9"/>
      <c r="C16" s="9"/>
      <c r="D16" s="105">
        <f>C85</f>
        <v>0</v>
      </c>
      <c r="E16" s="109"/>
      <c r="F16" s="12"/>
      <c r="G16" s="10"/>
    </row>
    <row r="17" spans="1:7" x14ac:dyDescent="0.2">
      <c r="A17" s="11" t="s">
        <v>15</v>
      </c>
      <c r="B17" s="9"/>
      <c r="C17" s="9"/>
      <c r="D17" s="105">
        <f>IF(C9="ja",-7500,0)</f>
        <v>0</v>
      </c>
      <c r="E17" s="109"/>
      <c r="F17" s="12"/>
      <c r="G17" s="10"/>
    </row>
    <row r="18" spans="1:7" x14ac:dyDescent="0.2">
      <c r="A18" s="11" t="s">
        <v>16</v>
      </c>
      <c r="B18" s="9"/>
      <c r="C18" s="9"/>
      <c r="D18" s="105">
        <f>IF(AND(C9="ja",C10="ja"),-1875,0)</f>
        <v>0</v>
      </c>
      <c r="E18" s="109"/>
      <c r="F18" s="12"/>
      <c r="G18" s="10"/>
    </row>
    <row r="19" spans="1:7" x14ac:dyDescent="0.2">
      <c r="A19" s="9" t="s">
        <v>17</v>
      </c>
      <c r="B19" s="9"/>
      <c r="C19" s="9"/>
      <c r="D19" s="106">
        <v>0</v>
      </c>
      <c r="E19" s="109"/>
      <c r="F19" s="7"/>
      <c r="G19" s="7"/>
    </row>
    <row r="20" spans="1:7" x14ac:dyDescent="0.2">
      <c r="A20" s="11" t="s">
        <v>18</v>
      </c>
      <c r="B20" s="1">
        <v>0</v>
      </c>
      <c r="C20" s="9"/>
      <c r="D20" s="105">
        <f>B20*30</f>
        <v>0</v>
      </c>
      <c r="E20" s="109"/>
      <c r="F20" s="7"/>
      <c r="G20" s="7"/>
    </row>
    <row r="21" spans="1:7" x14ac:dyDescent="0.2">
      <c r="A21" s="11" t="s">
        <v>19</v>
      </c>
      <c r="B21" s="9"/>
      <c r="C21" s="9"/>
      <c r="D21" s="106">
        <v>770</v>
      </c>
      <c r="E21" s="109"/>
      <c r="F21" s="7"/>
      <c r="G21" s="7"/>
    </row>
    <row r="22" spans="1:7" ht="13.5" thickBot="1" x14ac:dyDescent="0.25">
      <c r="A22" s="11" t="s">
        <v>20</v>
      </c>
      <c r="B22" s="9"/>
      <c r="C22" s="9"/>
      <c r="D22" s="107">
        <v>0</v>
      </c>
      <c r="E22" s="109"/>
      <c r="F22" s="7"/>
      <c r="G22" s="7"/>
    </row>
    <row r="23" spans="1:7" ht="14.25" thickTop="1" thickBot="1" x14ac:dyDescent="0.25">
      <c r="A23" s="20" t="s">
        <v>21</v>
      </c>
      <c r="B23" s="9"/>
      <c r="C23" s="9"/>
      <c r="E23" s="108">
        <f>SUM(D16:D22)</f>
        <v>770</v>
      </c>
      <c r="F23" s="7"/>
      <c r="G23" s="7"/>
    </row>
    <row r="24" spans="1:7" ht="14.25" thickTop="1" thickBot="1" x14ac:dyDescent="0.25">
      <c r="B24" s="9"/>
      <c r="C24" s="9"/>
      <c r="D24" s="21" t="s">
        <v>22</v>
      </c>
      <c r="E24" s="108">
        <f>(E15+D21)*21%</f>
        <v>161.69999999999999</v>
      </c>
      <c r="F24" s="7"/>
      <c r="G24" s="7"/>
    </row>
    <row r="25" spans="1:7" ht="14.25" thickTop="1" thickBot="1" x14ac:dyDescent="0.25">
      <c r="A25" s="22"/>
      <c r="B25" s="9"/>
      <c r="C25" s="9"/>
      <c r="D25" s="23"/>
      <c r="E25" s="109"/>
      <c r="F25" s="7"/>
      <c r="G25" s="7"/>
    </row>
    <row r="26" spans="1:7" ht="14.25" thickTop="1" thickBot="1" x14ac:dyDescent="0.25">
      <c r="A26" s="20" t="s">
        <v>23</v>
      </c>
      <c r="B26" s="9"/>
      <c r="C26" s="9"/>
      <c r="D26" s="25"/>
      <c r="E26" s="110">
        <f>SUM(E15:E24)</f>
        <v>931.7</v>
      </c>
      <c r="F26" s="7"/>
      <c r="G26" s="7"/>
    </row>
    <row r="27" spans="1:7" ht="14.25" thickTop="1" thickBot="1" x14ac:dyDescent="0.25">
      <c r="A27" s="11"/>
      <c r="B27" s="9"/>
      <c r="C27" s="9"/>
      <c r="D27" s="25"/>
      <c r="E27" s="111"/>
      <c r="F27" s="7"/>
      <c r="G27" s="7"/>
    </row>
    <row r="28" spans="1:7" ht="14.25" thickTop="1" thickBot="1" x14ac:dyDescent="0.25">
      <c r="A28" s="96" t="s">
        <v>24</v>
      </c>
      <c r="B28" s="9"/>
      <c r="C28" s="9"/>
      <c r="D28" s="19"/>
      <c r="E28" s="109"/>
      <c r="F28" s="7"/>
      <c r="G28" s="7"/>
    </row>
    <row r="29" spans="1:7" ht="13.5" thickTop="1" x14ac:dyDescent="0.2">
      <c r="E29" s="109"/>
      <c r="F29" s="7"/>
      <c r="G29" s="7"/>
    </row>
    <row r="30" spans="1:7" x14ac:dyDescent="0.2">
      <c r="A30" s="11" t="s">
        <v>25</v>
      </c>
      <c r="B30" s="9"/>
      <c r="C30" s="9"/>
      <c r="D30" s="114">
        <v>0</v>
      </c>
      <c r="E30" s="109"/>
      <c r="F30" s="7"/>
      <c r="G30" s="7"/>
    </row>
    <row r="31" spans="1:7" ht="13.5" thickBot="1" x14ac:dyDescent="0.25">
      <c r="A31" s="11"/>
      <c r="B31" s="9"/>
      <c r="C31" s="9"/>
      <c r="D31" s="105"/>
      <c r="E31" s="109"/>
      <c r="F31" s="7"/>
      <c r="G31" s="7"/>
    </row>
    <row r="32" spans="1:7" ht="14.25" thickTop="1" thickBot="1" x14ac:dyDescent="0.25">
      <c r="A32" s="27" t="s">
        <v>26</v>
      </c>
      <c r="B32" s="28"/>
      <c r="C32" s="29"/>
      <c r="D32" s="105"/>
      <c r="E32" s="109"/>
      <c r="F32" s="7"/>
      <c r="G32" s="7"/>
    </row>
    <row r="33" spans="1:7" ht="13.5" thickTop="1" x14ac:dyDescent="0.2">
      <c r="A33" s="11"/>
      <c r="B33" s="9"/>
      <c r="C33" s="9"/>
      <c r="D33" s="105"/>
      <c r="E33" s="109"/>
      <c r="F33" s="7"/>
      <c r="G33" s="7"/>
    </row>
    <row r="34" spans="1:7" x14ac:dyDescent="0.2">
      <c r="A34" s="11" t="s">
        <v>27</v>
      </c>
      <c r="B34" s="9"/>
      <c r="C34" s="8" t="s">
        <v>28</v>
      </c>
      <c r="D34" s="106">
        <v>0</v>
      </c>
      <c r="E34" s="111"/>
    </row>
    <row r="35" spans="1:7" x14ac:dyDescent="0.2">
      <c r="A35" s="11" t="s">
        <v>29</v>
      </c>
      <c r="B35" s="9"/>
      <c r="C35" s="8" t="s">
        <v>28</v>
      </c>
      <c r="D35" s="106">
        <v>0</v>
      </c>
      <c r="E35" s="109"/>
      <c r="F35" s="7"/>
      <c r="G35" s="7"/>
    </row>
    <row r="36" spans="1:7" x14ac:dyDescent="0.2">
      <c r="A36" s="11" t="s">
        <v>30</v>
      </c>
      <c r="B36" s="1">
        <v>0</v>
      </c>
      <c r="C36" s="8" t="s">
        <v>59</v>
      </c>
      <c r="D36" s="115">
        <f>B36*35</f>
        <v>0</v>
      </c>
      <c r="E36" s="109"/>
      <c r="F36" s="7"/>
      <c r="G36" s="7"/>
    </row>
    <row r="37" spans="1:7" x14ac:dyDescent="0.2">
      <c r="A37" s="11" t="s">
        <v>31</v>
      </c>
      <c r="B37" s="9"/>
      <c r="C37" s="8" t="s">
        <v>28</v>
      </c>
      <c r="D37" s="106">
        <v>0</v>
      </c>
      <c r="E37" s="109"/>
      <c r="F37" s="7"/>
      <c r="G37" s="7"/>
    </row>
    <row r="38" spans="1:7" ht="13.5" thickBot="1" x14ac:dyDescent="0.25">
      <c r="A38" s="11"/>
      <c r="B38" s="9"/>
      <c r="C38" s="9"/>
      <c r="D38" s="105"/>
      <c r="E38" s="109"/>
      <c r="F38" s="7"/>
      <c r="G38" s="7"/>
    </row>
    <row r="39" spans="1:7" ht="14.25" thickTop="1" thickBot="1" x14ac:dyDescent="0.25">
      <c r="A39" s="20" t="s">
        <v>32</v>
      </c>
      <c r="B39" s="9"/>
      <c r="C39" s="9"/>
      <c r="D39" s="116">
        <f>E98</f>
        <v>0</v>
      </c>
      <c r="E39" s="109"/>
      <c r="F39" s="7"/>
      <c r="G39" s="7"/>
    </row>
    <row r="40" spans="1:7" ht="14.25" thickTop="1" thickBot="1" x14ac:dyDescent="0.25">
      <c r="A40" s="11"/>
      <c r="B40" s="9"/>
      <c r="C40" s="21" t="s">
        <v>22</v>
      </c>
      <c r="D40" s="116">
        <f>F97</f>
        <v>0</v>
      </c>
      <c r="E40" s="111"/>
      <c r="F40" s="7"/>
      <c r="G40" s="7"/>
    </row>
    <row r="41" spans="1:7" ht="14.25" thickTop="1" thickBot="1" x14ac:dyDescent="0.25">
      <c r="A41" s="11"/>
      <c r="B41" s="9"/>
      <c r="C41" s="9"/>
      <c r="D41" s="105"/>
      <c r="E41" s="109"/>
      <c r="F41" s="7"/>
      <c r="G41" s="7"/>
    </row>
    <row r="42" spans="1:7" ht="14.25" thickTop="1" thickBot="1" x14ac:dyDescent="0.25">
      <c r="A42" s="20" t="s">
        <v>33</v>
      </c>
      <c r="B42" s="9"/>
      <c r="C42" s="9"/>
      <c r="D42" s="117">
        <f>E104</f>
        <v>0</v>
      </c>
      <c r="E42" s="109"/>
      <c r="F42" s="7"/>
      <c r="G42" s="7"/>
    </row>
    <row r="43" spans="1:7" ht="14.25" thickTop="1" thickBot="1" x14ac:dyDescent="0.25">
      <c r="A43" s="9"/>
      <c r="B43" s="9"/>
      <c r="C43" s="21" t="s">
        <v>22</v>
      </c>
      <c r="D43" s="117">
        <f>F104</f>
        <v>0</v>
      </c>
      <c r="E43" s="111"/>
      <c r="F43" s="7"/>
      <c r="G43" s="10"/>
    </row>
    <row r="44" spans="1:7" ht="14.25" thickTop="1" thickBot="1" x14ac:dyDescent="0.25">
      <c r="A44" s="9"/>
      <c r="B44" s="9"/>
      <c r="C44" s="9"/>
      <c r="D44" s="23"/>
      <c r="E44" s="109"/>
      <c r="F44" s="7"/>
      <c r="G44" s="10"/>
    </row>
    <row r="45" spans="1:7" ht="14.25" thickTop="1" thickBot="1" x14ac:dyDescent="0.25">
      <c r="A45" s="17" t="s">
        <v>34</v>
      </c>
      <c r="B45" s="9"/>
      <c r="C45" s="9"/>
      <c r="D45" s="23"/>
      <c r="E45" s="112">
        <f>E26+D39+D40</f>
        <v>931.7</v>
      </c>
      <c r="F45" s="7"/>
      <c r="G45" s="10"/>
    </row>
    <row r="46" spans="1:7" ht="14.25" thickTop="1" thickBot="1" x14ac:dyDescent="0.25">
      <c r="A46" s="9"/>
      <c r="B46" s="9"/>
      <c r="C46" s="9"/>
      <c r="D46" s="23"/>
      <c r="E46" s="109"/>
      <c r="F46" s="7"/>
      <c r="G46" s="10"/>
    </row>
    <row r="47" spans="1:7" ht="14.25" thickTop="1" thickBot="1" x14ac:dyDescent="0.25">
      <c r="A47" s="17" t="s">
        <v>35</v>
      </c>
      <c r="B47" s="30"/>
      <c r="C47" s="9"/>
      <c r="D47" s="31"/>
      <c r="E47" s="113">
        <f>D30+D42+D43</f>
        <v>0</v>
      </c>
      <c r="F47" s="32"/>
      <c r="G47" s="10"/>
    </row>
    <row r="48" spans="1:7" ht="13.5" thickTop="1" x14ac:dyDescent="0.2"/>
    <row r="49" spans="1:7" ht="21.75" customHeight="1" x14ac:dyDescent="0.3">
      <c r="A49" s="101" t="s">
        <v>100</v>
      </c>
      <c r="B49" s="100"/>
      <c r="C49" s="33"/>
      <c r="D49" s="33"/>
      <c r="E49" s="33"/>
      <c r="F49" s="33"/>
      <c r="G49" s="33"/>
    </row>
    <row r="50" spans="1:7" x14ac:dyDescent="0.2">
      <c r="A50" s="15"/>
      <c r="B50" s="15"/>
      <c r="C50" s="15"/>
      <c r="D50" s="15"/>
      <c r="E50" s="34"/>
      <c r="F50" s="34"/>
      <c r="G50" s="34"/>
    </row>
    <row r="51" spans="1:7" x14ac:dyDescent="0.2">
      <c r="A51" s="35"/>
      <c r="B51" s="35"/>
      <c r="C51" s="35"/>
      <c r="D51" s="118" t="s">
        <v>85</v>
      </c>
      <c r="E51" s="97">
        <v>0</v>
      </c>
    </row>
    <row r="52" spans="1:7" x14ac:dyDescent="0.2">
      <c r="A52" s="35"/>
      <c r="B52" s="35"/>
      <c r="C52" s="35"/>
      <c r="D52" s="118" t="s">
        <v>86</v>
      </c>
      <c r="E52" s="97">
        <v>0</v>
      </c>
    </row>
    <row r="53" spans="1:7" x14ac:dyDescent="0.2">
      <c r="A53" s="35"/>
      <c r="B53" s="36"/>
      <c r="C53" s="35"/>
      <c r="D53" s="118" t="s">
        <v>4</v>
      </c>
      <c r="E53" s="98">
        <f>SUM(E51:E52)</f>
        <v>0</v>
      </c>
    </row>
    <row r="54" spans="1:7" x14ac:dyDescent="0.2">
      <c r="A54" s="15"/>
      <c r="B54" s="15"/>
      <c r="C54" s="15"/>
      <c r="D54" s="118"/>
      <c r="E54" s="82"/>
    </row>
    <row r="55" spans="1:7" x14ac:dyDescent="0.2">
      <c r="A55" s="14" t="s">
        <v>101</v>
      </c>
      <c r="B55" s="122">
        <v>1</v>
      </c>
      <c r="C55" s="15"/>
      <c r="D55" s="118"/>
      <c r="E55" s="82"/>
    </row>
    <row r="56" spans="1:7" x14ac:dyDescent="0.2">
      <c r="A56" s="83" t="s">
        <v>11</v>
      </c>
      <c r="B56" s="15"/>
      <c r="C56" s="15"/>
      <c r="D56" s="118"/>
      <c r="E56" s="82"/>
    </row>
    <row r="57" spans="1:7" x14ac:dyDescent="0.2">
      <c r="A57" s="35" t="s">
        <v>87</v>
      </c>
      <c r="B57" s="35"/>
      <c r="C57" s="38">
        <v>50</v>
      </c>
      <c r="D57" s="118" t="s">
        <v>13</v>
      </c>
      <c r="E57" s="82">
        <f>E209</f>
        <v>0</v>
      </c>
    </row>
    <row r="58" spans="1:7" x14ac:dyDescent="0.2">
      <c r="A58" s="35" t="s">
        <v>102</v>
      </c>
      <c r="B58" s="35"/>
      <c r="C58" s="38">
        <v>50</v>
      </c>
      <c r="D58" s="118"/>
      <c r="E58" s="82"/>
    </row>
    <row r="59" spans="1:7" x14ac:dyDescent="0.2">
      <c r="A59" s="35" t="s">
        <v>103</v>
      </c>
      <c r="B59" s="35"/>
      <c r="C59" s="2">
        <v>0</v>
      </c>
      <c r="D59" s="118"/>
      <c r="E59" s="82"/>
    </row>
    <row r="60" spans="1:7" x14ac:dyDescent="0.2">
      <c r="A60" s="14" t="s">
        <v>98</v>
      </c>
      <c r="B60" s="35"/>
      <c r="C60" s="2">
        <f>C194</f>
        <v>385</v>
      </c>
      <c r="D60" s="118"/>
      <c r="E60" s="82"/>
    </row>
    <row r="61" spans="1:7" x14ac:dyDescent="0.2">
      <c r="A61" s="35"/>
      <c r="B61" s="35"/>
      <c r="C61" s="38"/>
      <c r="D61" s="118"/>
      <c r="E61" s="82"/>
    </row>
    <row r="62" spans="1:7" x14ac:dyDescent="0.2">
      <c r="A62" s="35"/>
      <c r="B62" s="119" t="s">
        <v>88</v>
      </c>
      <c r="C62" s="38">
        <f>SUM(C57:C61)</f>
        <v>485</v>
      </c>
      <c r="D62" s="118" t="s">
        <v>89</v>
      </c>
      <c r="E62" s="82">
        <f>E57</f>
        <v>0</v>
      </c>
    </row>
    <row r="63" spans="1:7" x14ac:dyDescent="0.2">
      <c r="A63" s="35"/>
      <c r="B63" s="35"/>
      <c r="C63" s="35"/>
      <c r="D63" s="118" t="s">
        <v>90</v>
      </c>
      <c r="E63" s="82">
        <f>SUM(C57:C61)</f>
        <v>485</v>
      </c>
    </row>
    <row r="64" spans="1:7" x14ac:dyDescent="0.2">
      <c r="A64" s="35"/>
      <c r="B64" s="35"/>
      <c r="C64" s="35"/>
      <c r="D64" s="118" t="s">
        <v>91</v>
      </c>
      <c r="E64" s="82">
        <f>SUM(E62:E63)</f>
        <v>485</v>
      </c>
    </row>
    <row r="65" spans="1:23" x14ac:dyDescent="0.2">
      <c r="A65" s="37"/>
      <c r="B65" s="37"/>
      <c r="C65" s="37"/>
      <c r="D65" s="119"/>
      <c r="E65" s="84"/>
    </row>
    <row r="66" spans="1:23" x14ac:dyDescent="0.2">
      <c r="A66" s="37"/>
      <c r="B66" s="37"/>
      <c r="C66" s="37"/>
      <c r="D66" s="120" t="s">
        <v>22</v>
      </c>
      <c r="E66" s="85">
        <f>(C57+C60+E57)*21%</f>
        <v>91.35</v>
      </c>
    </row>
    <row r="67" spans="1:23" ht="13.5" thickBot="1" x14ac:dyDescent="0.25">
      <c r="A67" s="37"/>
      <c r="B67" s="37"/>
      <c r="C67" s="37"/>
      <c r="D67" s="119"/>
      <c r="E67" s="84"/>
    </row>
    <row r="68" spans="1:23" ht="14.25" thickTop="1" thickBot="1" x14ac:dyDescent="0.25">
      <c r="A68" s="37"/>
      <c r="B68" s="37"/>
      <c r="C68" s="37"/>
      <c r="D68" s="121" t="s">
        <v>89</v>
      </c>
      <c r="E68" s="99">
        <f>SUM(E64:E66)</f>
        <v>576.35</v>
      </c>
    </row>
    <row r="69" spans="1:23" ht="13.5" thickTop="1" x14ac:dyDescent="0.2">
      <c r="A69" s="35"/>
      <c r="B69" s="35"/>
      <c r="C69" s="14"/>
      <c r="D69" s="40"/>
      <c r="E69" s="34"/>
      <c r="F69" s="34"/>
      <c r="G69" s="34"/>
    </row>
    <row r="70" spans="1:23" x14ac:dyDescent="0.2">
      <c r="D70" s="25"/>
    </row>
    <row r="71" spans="1:23" x14ac:dyDescent="0.2">
      <c r="C71" s="41" t="s">
        <v>36</v>
      </c>
      <c r="D71" s="41" t="s">
        <v>37</v>
      </c>
      <c r="F71" s="26"/>
    </row>
    <row r="72" spans="1:23" x14ac:dyDescent="0.2">
      <c r="D72" s="25"/>
      <c r="F72" s="25"/>
      <c r="G72" s="24"/>
      <c r="H72" s="42"/>
      <c r="I72" s="42"/>
      <c r="J72" s="42"/>
      <c r="K72" s="42"/>
      <c r="L72" s="42"/>
      <c r="M72" s="42"/>
      <c r="N72" s="42"/>
      <c r="O72" s="42"/>
      <c r="P72" s="42"/>
      <c r="Q72" s="42"/>
      <c r="R72" s="42"/>
      <c r="S72" s="42"/>
      <c r="T72" s="42"/>
      <c r="U72" s="42"/>
      <c r="V72" s="42"/>
      <c r="W72" s="42"/>
    </row>
    <row r="73" spans="1:23" x14ac:dyDescent="0.2">
      <c r="B73" s="42"/>
      <c r="C73" s="41" t="s">
        <v>38</v>
      </c>
      <c r="D73" s="41" t="s">
        <v>39</v>
      </c>
      <c r="F73" s="43"/>
      <c r="G73" s="42"/>
      <c r="H73" s="42"/>
      <c r="I73" s="42"/>
      <c r="J73" s="42"/>
      <c r="K73" s="42"/>
      <c r="L73" s="42"/>
      <c r="M73" s="42"/>
      <c r="N73" s="42"/>
      <c r="O73" s="42"/>
      <c r="P73" s="42"/>
      <c r="Q73" s="42"/>
      <c r="R73" s="42"/>
      <c r="S73" s="42"/>
      <c r="T73" s="42"/>
      <c r="U73" s="42"/>
      <c r="V73" s="42"/>
      <c r="W73" s="42"/>
    </row>
    <row r="74" spans="1:23" x14ac:dyDescent="0.2">
      <c r="B74" s="42"/>
      <c r="C74" s="42"/>
      <c r="D74" s="42"/>
      <c r="E74" s="42"/>
      <c r="F74" s="42"/>
      <c r="G74" s="42"/>
      <c r="H74" s="42"/>
      <c r="I74" s="42"/>
      <c r="J74" s="42"/>
      <c r="K74" s="42"/>
      <c r="L74" s="42"/>
      <c r="M74" s="42"/>
      <c r="N74" s="42"/>
      <c r="O74" s="42"/>
      <c r="P74" s="42"/>
      <c r="Q74" s="42"/>
      <c r="R74" s="42"/>
      <c r="S74" s="42"/>
      <c r="T74" s="42"/>
      <c r="U74" s="42"/>
      <c r="V74" s="42"/>
      <c r="W74" s="42"/>
    </row>
    <row r="75" spans="1:23" x14ac:dyDescent="0.2">
      <c r="B75" s="42"/>
      <c r="C75" s="41" t="s">
        <v>99</v>
      </c>
      <c r="D75" s="42"/>
      <c r="E75" s="42"/>
      <c r="F75" s="42"/>
      <c r="G75" s="42"/>
      <c r="H75" s="42"/>
      <c r="I75" s="42"/>
      <c r="J75" s="42"/>
      <c r="K75" s="42"/>
      <c r="L75" s="42"/>
      <c r="M75" s="42"/>
      <c r="N75" s="42"/>
      <c r="O75" s="42"/>
      <c r="P75" s="42"/>
      <c r="Q75" s="42"/>
      <c r="R75" s="42"/>
      <c r="S75" s="42"/>
      <c r="T75" s="42"/>
      <c r="U75" s="42"/>
      <c r="V75" s="42"/>
      <c r="W75" s="42"/>
    </row>
    <row r="76" spans="1:23" x14ac:dyDescent="0.2">
      <c r="B76" s="42"/>
      <c r="C76" s="42"/>
      <c r="D76" s="42"/>
      <c r="E76" s="42"/>
      <c r="F76" s="42"/>
      <c r="G76" s="42"/>
      <c r="H76" s="42"/>
      <c r="I76" s="42"/>
      <c r="J76" s="42"/>
      <c r="K76" s="42"/>
      <c r="L76" s="42"/>
      <c r="M76" s="42"/>
      <c r="N76" s="42"/>
      <c r="O76" s="42"/>
      <c r="P76" s="42"/>
      <c r="Q76" s="42"/>
      <c r="R76" s="42"/>
      <c r="S76" s="42"/>
      <c r="T76" s="42"/>
      <c r="U76" s="42"/>
      <c r="V76" s="42"/>
      <c r="W76" s="42"/>
    </row>
    <row r="77" spans="1:23" x14ac:dyDescent="0.2">
      <c r="B77" s="42"/>
      <c r="C77" s="42"/>
      <c r="D77" s="42"/>
      <c r="E77" s="42"/>
      <c r="F77" s="42"/>
      <c r="G77" s="42"/>
      <c r="H77" s="42"/>
      <c r="I77" s="42"/>
      <c r="J77" s="42"/>
      <c r="K77" s="42"/>
      <c r="L77" s="42"/>
      <c r="M77" s="42"/>
      <c r="N77" s="42"/>
      <c r="O77" s="42"/>
      <c r="P77" s="42"/>
      <c r="Q77" s="42"/>
      <c r="R77" s="42"/>
      <c r="S77" s="42"/>
      <c r="T77" s="42"/>
      <c r="U77" s="42"/>
      <c r="V77" s="42"/>
      <c r="W77" s="42"/>
    </row>
    <row r="78" spans="1:23" hidden="1" x14ac:dyDescent="0.2">
      <c r="B78" s="42"/>
      <c r="C78" s="42"/>
      <c r="D78" s="42"/>
      <c r="E78" s="42"/>
      <c r="F78" s="42"/>
      <c r="G78" s="42"/>
      <c r="H78" s="42"/>
      <c r="I78" s="42"/>
      <c r="J78" s="42"/>
      <c r="K78" s="42"/>
      <c r="L78" s="42"/>
      <c r="M78" s="42"/>
      <c r="N78" s="42"/>
      <c r="O78" s="42"/>
      <c r="P78" s="42"/>
      <c r="Q78" s="42"/>
      <c r="R78" s="42"/>
      <c r="S78" s="42"/>
      <c r="T78" s="42"/>
      <c r="U78" s="42"/>
      <c r="V78" s="42"/>
      <c r="W78" s="42"/>
    </row>
    <row r="79" spans="1:23" hidden="1" x14ac:dyDescent="0.2">
      <c r="B79" s="42"/>
      <c r="C79" s="42"/>
      <c r="D79" s="42"/>
      <c r="E79" s="42"/>
      <c r="F79" s="42"/>
      <c r="G79" s="42"/>
      <c r="H79" s="42"/>
      <c r="I79" s="42"/>
      <c r="J79" s="42"/>
      <c r="K79" s="42"/>
      <c r="L79" s="42"/>
      <c r="M79" s="42"/>
      <c r="N79" s="42"/>
      <c r="O79" s="42"/>
      <c r="P79" s="42"/>
      <c r="Q79" s="42"/>
      <c r="R79" s="42"/>
      <c r="S79" s="42"/>
      <c r="T79" s="42"/>
      <c r="U79" s="42"/>
      <c r="V79" s="42"/>
      <c r="W79" s="42"/>
    </row>
    <row r="80" spans="1:23" hidden="1" x14ac:dyDescent="0.2">
      <c r="B80" s="42"/>
      <c r="C80" s="42"/>
      <c r="D80" s="42"/>
      <c r="E80" s="42"/>
      <c r="F80" s="42"/>
      <c r="G80" s="42"/>
      <c r="H80" s="42"/>
      <c r="I80" s="42"/>
      <c r="J80" s="42"/>
      <c r="K80" s="42"/>
      <c r="L80" s="42"/>
      <c r="M80" s="42"/>
      <c r="N80" s="42"/>
      <c r="O80" s="42"/>
      <c r="P80" s="42"/>
      <c r="Q80" s="42"/>
      <c r="R80" s="42"/>
      <c r="S80" s="42"/>
      <c r="T80" s="42"/>
      <c r="U80" s="42"/>
      <c r="V80" s="42"/>
      <c r="W80" s="42"/>
    </row>
    <row r="81" spans="1:23" hidden="1" x14ac:dyDescent="0.2">
      <c r="B81" s="42"/>
      <c r="C81" s="42"/>
      <c r="D81" s="42"/>
      <c r="E81" s="42"/>
      <c r="F81" s="42"/>
      <c r="G81" s="42"/>
      <c r="H81" s="42"/>
      <c r="I81" s="42"/>
      <c r="J81" s="42"/>
      <c r="K81" s="42"/>
      <c r="L81" s="42"/>
      <c r="M81" s="42"/>
      <c r="N81" s="42"/>
      <c r="O81" s="42"/>
      <c r="P81" s="42"/>
      <c r="Q81" s="42"/>
      <c r="R81" s="42"/>
      <c r="S81" s="42"/>
      <c r="T81" s="42"/>
      <c r="U81" s="42"/>
      <c r="V81" s="42"/>
      <c r="W81" s="42"/>
    </row>
    <row r="82" spans="1:23" hidden="1" x14ac:dyDescent="0.2">
      <c r="A82" s="4" t="s">
        <v>40</v>
      </c>
      <c r="B82" s="42" t="s">
        <v>40</v>
      </c>
      <c r="C82" s="42" t="s">
        <v>10</v>
      </c>
      <c r="D82" s="42" t="s">
        <v>10</v>
      </c>
      <c r="E82" s="42">
        <f>IF(B36*33-33&lt;0,0,B36*33-33)</f>
        <v>0</v>
      </c>
      <c r="F82" s="42"/>
      <c r="G82" s="42" t="s">
        <v>10</v>
      </c>
      <c r="H82" s="42"/>
      <c r="I82" s="42"/>
      <c r="J82" s="42"/>
      <c r="K82" s="42"/>
      <c r="L82" s="42"/>
      <c r="M82" s="42"/>
      <c r="N82" s="42"/>
      <c r="O82" s="42"/>
      <c r="P82" s="42"/>
      <c r="Q82" s="42"/>
      <c r="R82" s="42"/>
      <c r="S82" s="42"/>
      <c r="T82" s="42"/>
      <c r="U82" s="42"/>
      <c r="V82" s="42"/>
      <c r="W82" s="42"/>
    </row>
    <row r="83" spans="1:23" ht="15.75" hidden="1" x14ac:dyDescent="0.25">
      <c r="A83" s="44" t="s">
        <v>41</v>
      </c>
      <c r="B83" s="44" t="s">
        <v>42</v>
      </c>
      <c r="C83" s="42" t="s">
        <v>7</v>
      </c>
      <c r="D83" s="42" t="s">
        <v>7</v>
      </c>
      <c r="E83" s="42"/>
      <c r="F83" s="42"/>
      <c r="G83" s="42" t="s">
        <v>7</v>
      </c>
      <c r="H83" s="42"/>
      <c r="I83" s="42"/>
      <c r="J83" s="42"/>
      <c r="K83" s="42"/>
      <c r="L83" s="42"/>
      <c r="M83" s="42"/>
      <c r="N83" s="42"/>
      <c r="O83" s="42"/>
      <c r="P83" s="42"/>
      <c r="Q83" s="42"/>
      <c r="R83" s="42"/>
      <c r="S83" s="42"/>
      <c r="T83" s="42"/>
      <c r="U83" s="42"/>
      <c r="V83" s="42"/>
      <c r="W83" s="42"/>
    </row>
    <row r="84" spans="1:23" ht="15.75" hidden="1" x14ac:dyDescent="0.25">
      <c r="A84" s="44" t="s">
        <v>43</v>
      </c>
      <c r="B84" s="44" t="s">
        <v>44</v>
      </c>
      <c r="C84" s="42"/>
      <c r="D84" s="42"/>
      <c r="E84" s="42"/>
      <c r="F84" s="42"/>
      <c r="G84" s="42"/>
      <c r="H84" s="42"/>
      <c r="I84" s="42"/>
      <c r="J84" s="42"/>
      <c r="K84" s="42"/>
      <c r="L84" s="42"/>
      <c r="M84" s="42"/>
      <c r="N84" s="42"/>
      <c r="O84" s="42"/>
      <c r="P84" s="42"/>
      <c r="Q84" s="42"/>
      <c r="R84" s="42"/>
      <c r="S84" s="42"/>
      <c r="T84" s="42"/>
      <c r="U84" s="42"/>
      <c r="V84" s="42"/>
      <c r="W84" s="42"/>
    </row>
    <row r="85" spans="1:23" ht="15.75" hidden="1" x14ac:dyDescent="0.25">
      <c r="A85" s="44" t="s">
        <v>45</v>
      </c>
      <c r="B85" s="44" t="s">
        <v>46</v>
      </c>
      <c r="C85" s="45">
        <f>B7*12.5/100</f>
        <v>0</v>
      </c>
      <c r="D85" s="42"/>
      <c r="E85" s="42"/>
      <c r="F85" s="42"/>
      <c r="G85" s="42"/>
      <c r="H85" s="42"/>
      <c r="I85" s="42"/>
      <c r="J85" s="42"/>
      <c r="K85" s="42"/>
      <c r="L85" s="42"/>
      <c r="M85" s="42"/>
      <c r="N85" s="42"/>
      <c r="O85" s="42"/>
      <c r="P85" s="42"/>
      <c r="Q85" s="42"/>
      <c r="R85" s="42"/>
      <c r="S85" s="42"/>
      <c r="T85" s="42"/>
      <c r="U85" s="42"/>
      <c r="V85" s="42"/>
      <c r="W85" s="42"/>
    </row>
    <row r="86" spans="1:23" ht="15.75" hidden="1" x14ac:dyDescent="0.25">
      <c r="A86" s="44" t="s">
        <v>47</v>
      </c>
      <c r="B86" s="44" t="s">
        <v>48</v>
      </c>
      <c r="C86" s="42">
        <f>B7*10%</f>
        <v>0</v>
      </c>
      <c r="D86" s="42"/>
      <c r="E86" s="42"/>
      <c r="F86" s="42"/>
      <c r="G86" s="42" t="s">
        <v>10</v>
      </c>
      <c r="H86" s="42"/>
      <c r="I86" s="42"/>
      <c r="J86" s="42"/>
      <c r="K86" s="42"/>
      <c r="L86" s="42"/>
      <c r="M86" s="42"/>
      <c r="N86" s="42"/>
      <c r="O86" s="42"/>
      <c r="P86" s="42"/>
      <c r="Q86" s="42"/>
      <c r="R86" s="42"/>
      <c r="S86" s="42"/>
      <c r="T86" s="42"/>
      <c r="U86" s="42"/>
      <c r="V86" s="42"/>
      <c r="W86" s="42"/>
    </row>
    <row r="87" spans="1:23" ht="15.75" hidden="1" x14ac:dyDescent="0.25">
      <c r="A87" s="44" t="s">
        <v>49</v>
      </c>
      <c r="B87" s="44" t="s">
        <v>50</v>
      </c>
      <c r="C87" s="42">
        <f>IF(B7&gt;195695.88,11741.75+(B7-195695.88)*12.5%,B7*6%)</f>
        <v>0</v>
      </c>
      <c r="D87" s="42">
        <f>IF(B7&gt;204917.15,12295.03+(B7-204917.15)*12.5%,B7*6%)</f>
        <v>0</v>
      </c>
      <c r="E87" s="42">
        <f>IF(B7&gt;215163,12909.78+(B7-215163)*12.5%,B7*6%)</f>
        <v>0</v>
      </c>
      <c r="F87" s="42"/>
      <c r="G87" s="42" t="s">
        <v>7</v>
      </c>
      <c r="H87" s="42"/>
      <c r="I87" s="42"/>
      <c r="J87" s="42"/>
      <c r="K87" s="42"/>
      <c r="L87" s="42"/>
      <c r="M87" s="42"/>
      <c r="N87" s="42"/>
      <c r="O87" s="42"/>
      <c r="P87" s="42"/>
      <c r="Q87" s="42"/>
      <c r="R87" s="42"/>
      <c r="S87" s="42"/>
      <c r="T87" s="42"/>
      <c r="U87" s="42"/>
      <c r="V87" s="42"/>
      <c r="W87" s="42"/>
    </row>
    <row r="88" spans="1:23" ht="15.75" hidden="1" x14ac:dyDescent="0.25">
      <c r="A88" s="44" t="s">
        <v>51</v>
      </c>
      <c r="B88" s="44" t="s">
        <v>52</v>
      </c>
      <c r="C88" s="42">
        <f>IF(B7&gt;195695.88,9784.79+(B7-195695.88)*10%,B7*5%)</f>
        <v>0</v>
      </c>
      <c r="D88" s="42">
        <f>IF(B7&gt;204917.15,10245.86+(B7-204917.15)*10%,B7*5%)</f>
        <v>0</v>
      </c>
      <c r="E88" s="42">
        <f>IF(B7&gt;215163,10758.15+(B7-215163)*10%,B7*5%)</f>
        <v>0</v>
      </c>
      <c r="F88" s="42"/>
      <c r="G88" s="42"/>
      <c r="H88" s="42"/>
      <c r="I88" s="42"/>
      <c r="J88" s="42"/>
      <c r="K88" s="42"/>
      <c r="L88" s="42"/>
      <c r="M88" s="42"/>
      <c r="N88" s="42"/>
      <c r="O88" s="42"/>
      <c r="P88" s="42"/>
      <c r="Q88" s="42"/>
      <c r="R88" s="42"/>
      <c r="S88" s="42"/>
      <c r="T88" s="42"/>
      <c r="U88" s="42"/>
      <c r="V88" s="42"/>
      <c r="W88" s="42"/>
    </row>
    <row r="89" spans="1:23" ht="15.75" hidden="1" x14ac:dyDescent="0.25">
      <c r="A89" s="44" t="s">
        <v>53</v>
      </c>
      <c r="B89" s="44" t="s">
        <v>54</v>
      </c>
      <c r="C89" s="42"/>
      <c r="D89" s="42"/>
      <c r="E89" s="42"/>
      <c r="F89" s="42"/>
      <c r="G89" s="42"/>
      <c r="H89" s="42"/>
      <c r="I89" s="42"/>
      <c r="J89" s="42"/>
      <c r="K89" s="42"/>
      <c r="L89" s="42"/>
      <c r="M89" s="42"/>
      <c r="N89" s="42"/>
      <c r="O89" s="42"/>
      <c r="P89" s="42"/>
      <c r="Q89" s="42"/>
      <c r="R89" s="42"/>
      <c r="S89" s="42"/>
      <c r="T89" s="42"/>
      <c r="U89" s="42"/>
      <c r="V89" s="42"/>
      <c r="W89" s="42"/>
    </row>
    <row r="90" spans="1:23" ht="15.75" hidden="1" x14ac:dyDescent="0.25">
      <c r="A90" s="44" t="s">
        <v>55</v>
      </c>
      <c r="B90" s="44" t="s">
        <v>56</v>
      </c>
      <c r="C90" s="42">
        <f>IF(B10="ja",C86,C85)</f>
        <v>0</v>
      </c>
      <c r="D90" s="42"/>
      <c r="E90" s="42" t="s">
        <v>28</v>
      </c>
      <c r="F90" s="42" t="s">
        <v>28</v>
      </c>
      <c r="G90" s="42" t="s">
        <v>28</v>
      </c>
      <c r="H90" s="42" t="s">
        <v>28</v>
      </c>
      <c r="I90" s="42"/>
      <c r="J90" s="42"/>
      <c r="K90" s="42"/>
      <c r="L90" s="42"/>
      <c r="M90" s="42"/>
      <c r="N90" s="42"/>
      <c r="O90" s="42"/>
      <c r="P90" s="42"/>
      <c r="Q90" s="42"/>
      <c r="R90" s="42"/>
      <c r="S90" s="42"/>
      <c r="T90" s="42"/>
      <c r="U90" s="42"/>
      <c r="V90" s="42"/>
      <c r="W90" s="42"/>
    </row>
    <row r="91" spans="1:23" ht="15.75" hidden="1" x14ac:dyDescent="0.25">
      <c r="A91" s="44" t="s">
        <v>57</v>
      </c>
      <c r="B91" s="44" t="s">
        <v>58</v>
      </c>
      <c r="C91" s="42">
        <f>IF(C6="ja",C92,C90)</f>
        <v>0</v>
      </c>
      <c r="D91" s="42"/>
      <c r="E91" s="42" t="s">
        <v>59</v>
      </c>
      <c r="F91" s="42" t="s">
        <v>59</v>
      </c>
      <c r="G91" s="42" t="s">
        <v>59</v>
      </c>
      <c r="H91" s="42" t="s">
        <v>59</v>
      </c>
      <c r="I91" s="42"/>
      <c r="J91" s="42"/>
      <c r="K91" s="42"/>
      <c r="L91" s="42"/>
      <c r="M91" s="42"/>
      <c r="N91" s="42"/>
      <c r="O91" s="42"/>
      <c r="P91" s="42"/>
      <c r="Q91" s="42"/>
      <c r="R91" s="42"/>
      <c r="S91" s="42"/>
      <c r="T91" s="42"/>
      <c r="U91" s="42"/>
      <c r="V91" s="42"/>
      <c r="W91" s="42"/>
    </row>
    <row r="92" spans="1:23" ht="15.75" hidden="1" x14ac:dyDescent="0.25">
      <c r="A92" s="44" t="s">
        <v>60</v>
      </c>
      <c r="B92" s="44" t="s">
        <v>61</v>
      </c>
      <c r="C92" s="42">
        <f>IF(B10="ja",C95,C93)</f>
        <v>0</v>
      </c>
      <c r="D92" s="42"/>
      <c r="E92" s="42"/>
      <c r="F92" s="42"/>
      <c r="G92" s="42"/>
      <c r="H92" s="42"/>
      <c r="I92" s="42"/>
      <c r="J92" s="42"/>
      <c r="K92" s="42"/>
      <c r="L92" s="42"/>
      <c r="M92" s="42"/>
      <c r="N92" s="42"/>
      <c r="O92" s="42"/>
      <c r="P92" s="42"/>
      <c r="Q92" s="42"/>
      <c r="R92" s="42"/>
      <c r="S92" s="42"/>
      <c r="T92" s="42"/>
      <c r="U92" s="42"/>
      <c r="V92" s="42"/>
      <c r="W92" s="42"/>
    </row>
    <row r="93" spans="1:23" ht="15.75" hidden="1" x14ac:dyDescent="0.25">
      <c r="A93" s="44" t="s">
        <v>62</v>
      </c>
      <c r="B93" s="44" t="s">
        <v>63</v>
      </c>
      <c r="C93" s="42">
        <f>IF(AND(C8="NVT",C9="NVT"),C87,C94)</f>
        <v>0</v>
      </c>
      <c r="D93" s="42"/>
      <c r="E93" s="42"/>
      <c r="F93" s="42"/>
      <c r="G93" s="42" t="s">
        <v>28</v>
      </c>
      <c r="H93" s="42"/>
      <c r="I93" s="42"/>
      <c r="J93" s="42"/>
      <c r="K93" s="42"/>
      <c r="L93" s="42"/>
      <c r="M93" s="42"/>
      <c r="N93" s="42"/>
      <c r="O93" s="42"/>
      <c r="P93" s="42"/>
      <c r="Q93" s="42"/>
      <c r="R93" s="42"/>
      <c r="S93" s="42"/>
      <c r="T93" s="42"/>
      <c r="U93" s="42"/>
      <c r="V93" s="42"/>
      <c r="W93" s="42"/>
    </row>
    <row r="94" spans="1:23" ht="15.75" hidden="1" x14ac:dyDescent="0.25">
      <c r="A94" s="44" t="s">
        <v>64</v>
      </c>
      <c r="B94" s="44" t="s">
        <v>65</v>
      </c>
      <c r="C94" s="42">
        <f>IF(C8="NVT",D87,E87)</f>
        <v>0</v>
      </c>
      <c r="D94" s="42"/>
      <c r="E94" s="42">
        <f>IF(C34="koper",D34,0)</f>
        <v>0</v>
      </c>
      <c r="F94" s="42">
        <f>IF(C34="koper",D34*21%,0)</f>
        <v>0</v>
      </c>
      <c r="G94" s="42" t="s">
        <v>59</v>
      </c>
      <c r="H94" s="42"/>
      <c r="I94" s="42"/>
      <c r="J94" s="42"/>
      <c r="K94" s="42"/>
      <c r="L94" s="42"/>
      <c r="M94" s="42"/>
      <c r="N94" s="42"/>
      <c r="O94" s="42"/>
      <c r="P94" s="42"/>
      <c r="Q94" s="42"/>
      <c r="R94" s="42"/>
      <c r="S94" s="42"/>
      <c r="T94" s="42"/>
      <c r="U94" s="42"/>
      <c r="V94" s="42"/>
      <c r="W94" s="42"/>
    </row>
    <row r="95" spans="1:23" ht="15.75" hidden="1" x14ac:dyDescent="0.25">
      <c r="A95" s="44" t="s">
        <v>66</v>
      </c>
      <c r="B95" s="44" t="s">
        <v>67</v>
      </c>
      <c r="C95" s="42">
        <f>IF(AND(C8="NVT",C9="NVT"),C88,C96)</f>
        <v>0</v>
      </c>
      <c r="D95" s="42"/>
      <c r="E95" s="42">
        <f>IF(C35="koper",D35,0)</f>
        <v>0</v>
      </c>
      <c r="F95" s="42">
        <f>IF(C36="koper",D36*21%,0)</f>
        <v>0</v>
      </c>
      <c r="G95" s="42"/>
      <c r="H95" s="42"/>
      <c r="I95" s="42"/>
      <c r="J95" s="42"/>
      <c r="K95" s="42"/>
      <c r="L95" s="42"/>
      <c r="M95" s="42"/>
      <c r="N95" s="42"/>
      <c r="O95" s="42"/>
      <c r="P95" s="42"/>
      <c r="Q95" s="42"/>
      <c r="R95" s="42"/>
      <c r="S95" s="42"/>
      <c r="T95" s="42"/>
      <c r="U95" s="42"/>
      <c r="V95" s="42"/>
      <c r="W95" s="42"/>
    </row>
    <row r="96" spans="1:23" ht="15.75" hidden="1" x14ac:dyDescent="0.25">
      <c r="A96" s="44" t="s">
        <v>68</v>
      </c>
      <c r="B96" s="44" t="s">
        <v>69</v>
      </c>
      <c r="C96" s="42">
        <f>IF(C8="NVT",D88,E88)</f>
        <v>0</v>
      </c>
      <c r="D96" s="42"/>
      <c r="E96" s="42">
        <f>IF(C36="koper",D36,0)</f>
        <v>0</v>
      </c>
      <c r="F96" s="42">
        <f>IF(C37="koper",D37*21%,0)</f>
        <v>0</v>
      </c>
      <c r="G96" s="42"/>
      <c r="H96" s="42"/>
      <c r="I96" s="42"/>
      <c r="J96" s="42"/>
      <c r="K96" s="42"/>
      <c r="L96" s="42"/>
      <c r="M96" s="42"/>
      <c r="N96" s="42"/>
      <c r="O96" s="42"/>
      <c r="P96" s="42"/>
      <c r="Q96" s="42"/>
      <c r="R96" s="42"/>
      <c r="S96" s="42"/>
      <c r="T96" s="42"/>
      <c r="U96" s="42"/>
      <c r="V96" s="42"/>
      <c r="W96" s="42"/>
    </row>
    <row r="97" spans="1:23" ht="15.75" hidden="1" x14ac:dyDescent="0.25">
      <c r="A97" s="44" t="s">
        <v>70</v>
      </c>
      <c r="B97" s="44" t="s">
        <v>71</v>
      </c>
      <c r="C97" s="42"/>
      <c r="D97" s="42"/>
      <c r="E97" s="42">
        <f>IF(C37="koper",D37,0)</f>
        <v>0</v>
      </c>
      <c r="F97" s="42">
        <f>SUM(F94:F96)</f>
        <v>0</v>
      </c>
      <c r="G97" s="42"/>
      <c r="H97" s="42"/>
      <c r="I97" s="42"/>
      <c r="J97" s="42"/>
      <c r="K97" s="42"/>
      <c r="L97" s="42"/>
      <c r="M97" s="42"/>
      <c r="N97" s="42"/>
      <c r="O97" s="42"/>
      <c r="P97" s="42"/>
      <c r="Q97" s="42"/>
      <c r="R97" s="42"/>
      <c r="S97" s="42"/>
      <c r="T97" s="42"/>
      <c r="U97" s="42"/>
      <c r="V97" s="42"/>
      <c r="W97" s="42"/>
    </row>
    <row r="98" spans="1:23" ht="15.75" hidden="1" x14ac:dyDescent="0.25">
      <c r="A98" s="44" t="s">
        <v>72</v>
      </c>
      <c r="B98" s="44" t="s">
        <v>73</v>
      </c>
      <c r="C98" s="42"/>
      <c r="D98" s="42"/>
      <c r="E98" s="42">
        <f>SUM(E94:E97)</f>
        <v>0</v>
      </c>
      <c r="F98" s="42"/>
      <c r="G98" s="42"/>
      <c r="H98" s="42"/>
      <c r="I98" s="42"/>
      <c r="J98" s="42"/>
      <c r="K98" s="42"/>
      <c r="L98" s="42"/>
      <c r="M98" s="42"/>
      <c r="N98" s="42"/>
      <c r="O98" s="42"/>
      <c r="P98" s="42"/>
      <c r="Q98" s="42"/>
      <c r="R98" s="42"/>
      <c r="S98" s="42"/>
      <c r="T98" s="42"/>
      <c r="U98" s="42"/>
      <c r="V98" s="42"/>
      <c r="W98" s="42"/>
    </row>
    <row r="99" spans="1:23" ht="15.75" hidden="1" x14ac:dyDescent="0.25">
      <c r="A99" s="44" t="s">
        <v>74</v>
      </c>
      <c r="B99" s="44" t="s">
        <v>75</v>
      </c>
      <c r="C99" s="42"/>
      <c r="D99" s="42"/>
      <c r="E99" s="42"/>
      <c r="F99" s="42"/>
      <c r="G99" s="42"/>
      <c r="H99" s="42"/>
      <c r="I99" s="42"/>
      <c r="J99" s="42"/>
      <c r="K99" s="42"/>
      <c r="L99" s="42"/>
      <c r="M99" s="42"/>
      <c r="N99" s="42"/>
      <c r="O99" s="42"/>
      <c r="P99" s="42"/>
      <c r="Q99" s="42"/>
      <c r="R99" s="42"/>
      <c r="S99" s="42"/>
      <c r="T99" s="42"/>
      <c r="U99" s="42"/>
      <c r="V99" s="42"/>
      <c r="W99" s="42"/>
    </row>
    <row r="100" spans="1:23" ht="15.75" hidden="1" x14ac:dyDescent="0.25">
      <c r="A100" s="44" t="s">
        <v>76</v>
      </c>
      <c r="B100" s="42"/>
      <c r="C100" s="42"/>
      <c r="D100" s="42"/>
      <c r="E100" s="42">
        <f>IF(C34="verkoper",D34,0)</f>
        <v>0</v>
      </c>
      <c r="F100" s="42"/>
      <c r="G100" s="42"/>
      <c r="H100" s="42"/>
      <c r="I100" s="42"/>
      <c r="J100" s="42"/>
      <c r="K100" s="42"/>
      <c r="L100" s="42"/>
      <c r="M100" s="42"/>
      <c r="N100" s="42"/>
      <c r="O100" s="42"/>
      <c r="P100" s="42"/>
      <c r="Q100" s="42"/>
      <c r="R100" s="42"/>
      <c r="S100" s="42"/>
      <c r="T100" s="42"/>
      <c r="U100" s="42"/>
      <c r="V100" s="42"/>
      <c r="W100" s="42"/>
    </row>
    <row r="101" spans="1:23" ht="15.75" hidden="1" x14ac:dyDescent="0.25">
      <c r="A101" s="44" t="s">
        <v>77</v>
      </c>
      <c r="B101" s="42"/>
      <c r="C101" s="42"/>
      <c r="D101" s="42"/>
      <c r="E101" s="42">
        <f>IF(C35="verkoper",D35,0)</f>
        <v>0</v>
      </c>
      <c r="F101" s="42">
        <f>IF(C34="verkoper",D34*21%,0)</f>
        <v>0</v>
      </c>
      <c r="G101" s="42"/>
      <c r="H101" s="42"/>
      <c r="I101" s="42"/>
      <c r="J101" s="42"/>
      <c r="K101" s="42"/>
      <c r="L101" s="42"/>
      <c r="M101" s="42"/>
      <c r="N101" s="42"/>
      <c r="O101" s="42"/>
      <c r="P101" s="42"/>
      <c r="Q101" s="42"/>
      <c r="R101" s="42"/>
      <c r="S101" s="42"/>
      <c r="T101" s="42"/>
      <c r="U101" s="42"/>
      <c r="V101" s="42"/>
      <c r="W101" s="42"/>
    </row>
    <row r="102" spans="1:23" ht="15.75" hidden="1" x14ac:dyDescent="0.25">
      <c r="A102" s="44" t="s">
        <v>78</v>
      </c>
      <c r="B102" s="42"/>
      <c r="C102" s="42"/>
      <c r="D102" s="42"/>
      <c r="E102" s="42">
        <f>IF(C36="verkoper",D36,0)</f>
        <v>0</v>
      </c>
      <c r="F102" s="42">
        <f>IF(C36="verkoper",D36*21%,0)</f>
        <v>0</v>
      </c>
      <c r="G102" s="42"/>
      <c r="H102" s="42"/>
      <c r="I102" s="42"/>
      <c r="J102" s="42"/>
      <c r="K102" s="42"/>
      <c r="L102" s="42"/>
      <c r="M102" s="42"/>
      <c r="N102" s="42"/>
      <c r="O102" s="42"/>
      <c r="P102" s="42"/>
      <c r="Q102" s="42"/>
      <c r="R102" s="42"/>
      <c r="S102" s="42"/>
      <c r="T102" s="42"/>
      <c r="U102" s="42"/>
      <c r="V102" s="42"/>
      <c r="W102" s="42"/>
    </row>
    <row r="103" spans="1:23" hidden="1" x14ac:dyDescent="0.2">
      <c r="B103" s="42"/>
      <c r="C103" s="42"/>
      <c r="D103" s="42"/>
      <c r="E103" s="42">
        <f>IF(C37="verkoper",D37,0)</f>
        <v>0</v>
      </c>
      <c r="F103" s="42">
        <f>IF(C37="verkoper",D37*21%,0)</f>
        <v>0</v>
      </c>
      <c r="G103" s="42"/>
      <c r="H103" s="42"/>
      <c r="I103" s="42"/>
      <c r="J103" s="42"/>
      <c r="K103" s="42"/>
      <c r="L103" s="42"/>
      <c r="M103" s="42"/>
      <c r="N103" s="42"/>
      <c r="O103" s="42"/>
      <c r="P103" s="42"/>
      <c r="Q103" s="42"/>
      <c r="R103" s="42"/>
      <c r="S103" s="42"/>
      <c r="T103" s="42"/>
      <c r="U103" s="42"/>
      <c r="V103" s="42"/>
      <c r="W103" s="42"/>
    </row>
    <row r="104" spans="1:23" hidden="1" x14ac:dyDescent="0.2">
      <c r="A104" s="46"/>
      <c r="B104" s="42"/>
      <c r="C104" s="42"/>
      <c r="D104" s="42"/>
      <c r="E104" s="42">
        <f>SUM(E100:E103)</f>
        <v>0</v>
      </c>
      <c r="F104" s="42">
        <f>SUM(F101:F103)</f>
        <v>0</v>
      </c>
      <c r="G104" s="42"/>
      <c r="H104" s="42"/>
      <c r="I104" s="42"/>
      <c r="J104" s="42"/>
      <c r="K104" s="42"/>
      <c r="L104" s="42"/>
      <c r="M104" s="42"/>
      <c r="N104" s="42"/>
      <c r="O104" s="42"/>
      <c r="P104" s="42"/>
      <c r="Q104" s="42"/>
      <c r="R104" s="42"/>
      <c r="S104" s="42"/>
      <c r="T104" s="42"/>
      <c r="U104" s="42"/>
      <c r="V104" s="42"/>
      <c r="W104" s="42"/>
    </row>
    <row r="105" spans="1:23" hidden="1" x14ac:dyDescent="0.2">
      <c r="B105" s="42"/>
      <c r="C105" s="42"/>
      <c r="D105" s="42"/>
      <c r="E105" s="42"/>
      <c r="F105" s="42"/>
      <c r="G105" s="42"/>
      <c r="H105" s="42"/>
      <c r="I105" s="42"/>
      <c r="J105" s="42"/>
      <c r="K105" s="42"/>
      <c r="L105" s="42"/>
      <c r="M105" s="42"/>
      <c r="N105" s="42"/>
      <c r="O105" s="42"/>
      <c r="P105" s="42"/>
      <c r="Q105" s="42"/>
      <c r="R105" s="42"/>
      <c r="S105" s="42"/>
      <c r="T105" s="42"/>
      <c r="U105" s="42"/>
      <c r="V105" s="42"/>
      <c r="W105" s="42"/>
    </row>
    <row r="106" spans="1:23" hidden="1" x14ac:dyDescent="0.2">
      <c r="B106" s="42"/>
      <c r="C106" s="42"/>
      <c r="D106" s="42"/>
      <c r="E106" s="42"/>
      <c r="F106" s="42"/>
      <c r="G106" s="42"/>
      <c r="H106" s="42"/>
      <c r="I106" s="42"/>
      <c r="J106" s="42"/>
      <c r="K106" s="42"/>
      <c r="L106" s="42"/>
      <c r="M106" s="42"/>
      <c r="N106" s="42"/>
      <c r="O106" s="42"/>
      <c r="P106" s="42"/>
      <c r="Q106" s="42"/>
      <c r="R106" s="42"/>
      <c r="S106" s="42"/>
      <c r="T106" s="42"/>
      <c r="U106" s="42"/>
      <c r="V106" s="42"/>
      <c r="W106" s="42"/>
    </row>
    <row r="107" spans="1:23" hidden="1" x14ac:dyDescent="0.2">
      <c r="B107" s="19">
        <f>IF(B10=1,-1500,0)</f>
        <v>0</v>
      </c>
      <c r="C107" s="42">
        <f>IF(AND(C6=1,B10=1),-750,0)</f>
        <v>0</v>
      </c>
      <c r="D107" s="42"/>
      <c r="E107" s="42"/>
      <c r="F107" s="42"/>
      <c r="G107" s="42"/>
      <c r="H107" s="42"/>
      <c r="I107" s="42"/>
      <c r="J107" s="42"/>
      <c r="K107" s="42"/>
      <c r="L107" s="42"/>
      <c r="M107" s="42"/>
      <c r="N107" s="42"/>
      <c r="O107" s="42"/>
      <c r="P107" s="42"/>
      <c r="Q107" s="42"/>
      <c r="R107" s="42"/>
      <c r="S107" s="42"/>
      <c r="T107" s="42"/>
      <c r="U107" s="42"/>
      <c r="V107" s="42"/>
      <c r="W107" s="42"/>
    </row>
    <row r="108" spans="1:23" hidden="1" x14ac:dyDescent="0.2">
      <c r="B108" s="19">
        <f>IF(B10=1,-750,0)</f>
        <v>0</v>
      </c>
      <c r="C108" s="42">
        <f>IF(AND(C6=0,B10=1),-1500,0)</f>
        <v>0</v>
      </c>
      <c r="D108" s="42"/>
      <c r="E108" s="42"/>
      <c r="F108" s="42"/>
      <c r="G108" s="42"/>
      <c r="H108" s="42"/>
      <c r="I108" s="42"/>
      <c r="J108" s="42"/>
      <c r="K108" s="42"/>
      <c r="L108" s="42"/>
      <c r="M108" s="42"/>
      <c r="N108" s="42"/>
      <c r="O108" s="42"/>
      <c r="P108" s="42"/>
      <c r="Q108" s="42"/>
      <c r="R108" s="42"/>
      <c r="S108" s="42"/>
      <c r="T108" s="42"/>
      <c r="U108" s="42"/>
      <c r="V108" s="42"/>
      <c r="W108" s="42"/>
    </row>
    <row r="109" spans="1:23" hidden="1" x14ac:dyDescent="0.2">
      <c r="B109" s="42"/>
      <c r="C109" s="42"/>
      <c r="D109" s="42"/>
      <c r="E109" s="42"/>
      <c r="F109" s="42"/>
      <c r="G109" s="42"/>
      <c r="H109" s="42"/>
      <c r="I109" s="42"/>
      <c r="J109" s="42"/>
      <c r="K109" s="42"/>
      <c r="L109" s="42"/>
      <c r="M109" s="42"/>
      <c r="N109" s="42"/>
      <c r="O109" s="42"/>
      <c r="P109" s="42"/>
      <c r="Q109" s="42"/>
      <c r="R109" s="42"/>
      <c r="S109" s="42"/>
      <c r="T109" s="42"/>
      <c r="U109" s="42"/>
      <c r="V109" s="42"/>
      <c r="W109" s="42"/>
    </row>
    <row r="110" spans="1:23" hidden="1" x14ac:dyDescent="0.2">
      <c r="B110" s="42"/>
      <c r="C110" s="42"/>
      <c r="D110" s="42"/>
      <c r="E110" s="42"/>
      <c r="F110" s="42"/>
      <c r="G110" s="42"/>
      <c r="H110" s="42"/>
      <c r="I110" s="42"/>
      <c r="J110" s="42"/>
      <c r="K110" s="42"/>
      <c r="L110" s="42"/>
      <c r="M110" s="42"/>
      <c r="N110" s="42"/>
      <c r="O110" s="42"/>
      <c r="P110" s="42"/>
      <c r="Q110" s="42"/>
      <c r="R110" s="42"/>
      <c r="S110" s="42"/>
      <c r="T110" s="42"/>
      <c r="U110" s="42"/>
      <c r="V110" s="42"/>
      <c r="W110" s="42"/>
    </row>
    <row r="111" spans="1:23" ht="13.5" hidden="1" thickBot="1" x14ac:dyDescent="0.25">
      <c r="B111" s="42"/>
      <c r="C111" s="42"/>
      <c r="D111" s="42"/>
      <c r="E111" s="42"/>
      <c r="F111" s="42"/>
      <c r="G111" s="42"/>
      <c r="H111" s="42"/>
      <c r="I111" s="42"/>
      <c r="J111" s="42"/>
      <c r="K111" s="42"/>
      <c r="L111" s="42"/>
      <c r="M111" s="42"/>
      <c r="N111" s="42"/>
      <c r="O111" s="42"/>
      <c r="P111" s="42"/>
      <c r="Q111" s="42"/>
      <c r="R111" s="42"/>
      <c r="S111" s="42"/>
      <c r="T111" s="42"/>
      <c r="U111" s="42"/>
      <c r="V111" s="42"/>
      <c r="W111" s="42"/>
    </row>
    <row r="112" spans="1:23" ht="13.5" hidden="1" thickBot="1" x14ac:dyDescent="0.25">
      <c r="B112" s="47"/>
      <c r="C112" s="42"/>
      <c r="D112" s="42"/>
      <c r="E112" s="42"/>
      <c r="F112" s="42"/>
      <c r="G112" s="42"/>
      <c r="H112" s="48"/>
      <c r="I112" s="48"/>
      <c r="J112" s="48"/>
      <c r="K112" s="48"/>
      <c r="L112" s="48"/>
      <c r="M112" s="48"/>
      <c r="N112" s="48"/>
      <c r="O112" s="48"/>
      <c r="P112" s="48"/>
      <c r="Q112" s="48"/>
      <c r="R112" s="48"/>
      <c r="S112" s="48"/>
      <c r="T112" s="48"/>
      <c r="U112" s="48"/>
      <c r="V112" s="48"/>
      <c r="W112" s="48"/>
    </row>
    <row r="113" spans="1:7" ht="13.5" hidden="1" thickBot="1" x14ac:dyDescent="0.25">
      <c r="E113" s="48"/>
      <c r="F113" s="42"/>
      <c r="G113" s="48"/>
    </row>
    <row r="114" spans="1:7" ht="13.5" hidden="1" thickBot="1" x14ac:dyDescent="0.25">
      <c r="F114" s="42"/>
    </row>
    <row r="115" spans="1:7" ht="13.5" hidden="1" thickBot="1" x14ac:dyDescent="0.25">
      <c r="F115" s="48"/>
    </row>
    <row r="116" spans="1:7" hidden="1" x14ac:dyDescent="0.2">
      <c r="A116" s="4" t="s">
        <v>2</v>
      </c>
      <c r="C116" s="4" t="s">
        <v>79</v>
      </c>
      <c r="D116" s="4" t="s">
        <v>80</v>
      </c>
    </row>
    <row r="117" spans="1:7" hidden="1" x14ac:dyDescent="0.2">
      <c r="D117" s="4">
        <v>525</v>
      </c>
    </row>
    <row r="118" spans="1:7" hidden="1" x14ac:dyDescent="0.2">
      <c r="D118" s="4">
        <v>100</v>
      </c>
    </row>
    <row r="119" spans="1:7" hidden="1" x14ac:dyDescent="0.2">
      <c r="D119" s="4">
        <v>675</v>
      </c>
    </row>
    <row r="120" spans="1:7" hidden="1" x14ac:dyDescent="0.2"/>
    <row r="121" spans="1:7" hidden="1" x14ac:dyDescent="0.2"/>
    <row r="122" spans="1:7" hidden="1" x14ac:dyDescent="0.2"/>
    <row r="123" spans="1:7" ht="14.25" hidden="1" x14ac:dyDescent="0.2">
      <c r="A123" s="49" t="s">
        <v>81</v>
      </c>
      <c r="B123" s="49"/>
      <c r="C123" s="49" t="s">
        <v>81</v>
      </c>
      <c r="D123" s="50" t="s">
        <v>82</v>
      </c>
      <c r="E123" s="51"/>
      <c r="F123" s="49" t="s">
        <v>13</v>
      </c>
    </row>
    <row r="124" spans="1:7" ht="15" hidden="1" x14ac:dyDescent="0.25">
      <c r="A124" s="52">
        <v>0</v>
      </c>
      <c r="B124" s="53"/>
      <c r="C124" s="52">
        <v>7500</v>
      </c>
      <c r="D124" s="54">
        <v>4.5600000000000002E-2</v>
      </c>
      <c r="E124" s="55"/>
      <c r="F124" s="52">
        <f>IF($B$7&lt;C124,$B$7*D124,C124*D124)</f>
        <v>0</v>
      </c>
    </row>
    <row r="125" spans="1:7" ht="15" hidden="1" x14ac:dyDescent="0.25">
      <c r="A125" s="52">
        <v>7500</v>
      </c>
      <c r="B125" s="53"/>
      <c r="C125" s="52">
        <v>17500</v>
      </c>
      <c r="D125" s="54">
        <v>2.8500000000000001E-2</v>
      </c>
      <c r="E125" s="55"/>
      <c r="F125" s="53" t="str">
        <f t="shared" ref="F125:F130" si="0">IF($B$7&lt;=A125," ",IF($B$7&lt;C125,($B$7-C124)*D125,(C125-A125)*D125))</f>
        <v xml:space="preserve"> </v>
      </c>
    </row>
    <row r="126" spans="1:7" ht="15" hidden="1" x14ac:dyDescent="0.25">
      <c r="A126" s="52">
        <v>17500</v>
      </c>
      <c r="B126" s="53"/>
      <c r="C126" s="52">
        <v>30000</v>
      </c>
      <c r="D126" s="54">
        <v>2.2800000000000001E-2</v>
      </c>
      <c r="E126" s="55"/>
      <c r="F126" s="53" t="str">
        <f t="shared" si="0"/>
        <v xml:space="preserve"> </v>
      </c>
    </row>
    <row r="127" spans="1:7" ht="15" hidden="1" x14ac:dyDescent="0.25">
      <c r="A127" s="52">
        <v>30000</v>
      </c>
      <c r="B127" s="53"/>
      <c r="C127" s="52">
        <v>45495</v>
      </c>
      <c r="D127" s="54">
        <v>1.7100000000000001E-2</v>
      </c>
      <c r="E127" s="55"/>
      <c r="F127" s="53" t="str">
        <f t="shared" si="0"/>
        <v xml:space="preserve"> </v>
      </c>
    </row>
    <row r="128" spans="1:7" ht="15" hidden="1" x14ac:dyDescent="0.25">
      <c r="A128" s="52">
        <v>45495</v>
      </c>
      <c r="B128" s="53"/>
      <c r="C128" s="52">
        <v>64095</v>
      </c>
      <c r="D128" s="54">
        <v>1.14E-2</v>
      </c>
      <c r="E128" s="55"/>
      <c r="F128" s="53" t="str">
        <f t="shared" si="0"/>
        <v xml:space="preserve"> </v>
      </c>
    </row>
    <row r="129" spans="1:8" ht="15" hidden="1" x14ac:dyDescent="0.25">
      <c r="A129" s="52">
        <v>64095</v>
      </c>
      <c r="B129" s="53"/>
      <c r="C129" s="52">
        <v>250095</v>
      </c>
      <c r="D129" s="54">
        <v>5.7000000000000002E-3</v>
      </c>
      <c r="E129" s="55"/>
      <c r="F129" s="53" t="str">
        <f t="shared" si="0"/>
        <v xml:space="preserve"> </v>
      </c>
    </row>
    <row r="130" spans="1:8" ht="15" hidden="1" x14ac:dyDescent="0.25">
      <c r="A130" s="52">
        <v>250095</v>
      </c>
      <c r="B130" s="53"/>
      <c r="C130" s="52">
        <f>$B$7</f>
        <v>0</v>
      </c>
      <c r="D130" s="54">
        <v>5.6999999999999998E-4</v>
      </c>
      <c r="E130" s="55"/>
      <c r="F130" s="53" t="str">
        <f t="shared" si="0"/>
        <v xml:space="preserve"> </v>
      </c>
    </row>
    <row r="131" spans="1:8" ht="15" hidden="1" x14ac:dyDescent="0.25">
      <c r="A131" s="56"/>
      <c r="B131" s="57"/>
      <c r="C131" s="57"/>
      <c r="D131" s="58"/>
      <c r="E131" s="59"/>
      <c r="F131" s="59"/>
    </row>
    <row r="132" spans="1:8" ht="15" hidden="1" x14ac:dyDescent="0.25">
      <c r="A132" s="49" t="s">
        <v>83</v>
      </c>
      <c r="B132" s="60"/>
      <c r="C132" s="57"/>
      <c r="D132" s="61"/>
      <c r="E132" s="59"/>
      <c r="F132" s="62">
        <f>SUM(F124:F131)</f>
        <v>0</v>
      </c>
    </row>
    <row r="133" spans="1:8" hidden="1" x14ac:dyDescent="0.2"/>
    <row r="134" spans="1:8" hidden="1" x14ac:dyDescent="0.2">
      <c r="A134" s="33" t="s">
        <v>92</v>
      </c>
      <c r="B134" s="33"/>
      <c r="C134" s="33"/>
      <c r="D134" s="33"/>
      <c r="E134" s="33"/>
      <c r="F134" s="33" t="s">
        <v>93</v>
      </c>
      <c r="G134" s="33"/>
      <c r="H134" s="33"/>
    </row>
    <row r="135" spans="1:8" hidden="1" x14ac:dyDescent="0.2">
      <c r="A135" s="33">
        <v>67.31</v>
      </c>
      <c r="B135" s="33" t="s">
        <v>94</v>
      </c>
      <c r="C135" s="33">
        <v>25000</v>
      </c>
      <c r="D135" s="33"/>
      <c r="E135" s="33"/>
      <c r="F135" s="33"/>
      <c r="G135" s="33"/>
      <c r="H135" s="33"/>
    </row>
    <row r="136" spans="1:8" hidden="1" x14ac:dyDescent="0.2">
      <c r="A136" s="33">
        <v>23.56</v>
      </c>
      <c r="B136" s="33" t="s">
        <v>95</v>
      </c>
      <c r="C136" s="33">
        <v>25000</v>
      </c>
      <c r="D136" s="33" t="s">
        <v>96</v>
      </c>
      <c r="E136" s="33"/>
      <c r="F136" s="33"/>
      <c r="G136" s="33"/>
      <c r="H136" s="33"/>
    </row>
    <row r="137" spans="1:8" hidden="1" x14ac:dyDescent="0.2">
      <c r="A137" s="33"/>
      <c r="B137" s="33"/>
      <c r="C137" s="33"/>
      <c r="D137" s="33"/>
      <c r="E137" s="33"/>
      <c r="F137" s="33"/>
      <c r="G137" s="33"/>
      <c r="H137" s="33"/>
    </row>
    <row r="138" spans="1:8" hidden="1" x14ac:dyDescent="0.2">
      <c r="A138" s="33"/>
      <c r="B138" s="33"/>
      <c r="C138" s="33"/>
      <c r="D138" s="33"/>
      <c r="E138" s="33"/>
      <c r="F138" s="33"/>
      <c r="G138" s="33"/>
      <c r="H138" s="33"/>
    </row>
    <row r="139" spans="1:8" hidden="1" x14ac:dyDescent="0.2">
      <c r="A139" s="33"/>
      <c r="B139" s="33"/>
      <c r="C139" s="33"/>
      <c r="D139" s="33"/>
      <c r="E139" s="33"/>
      <c r="F139" s="33"/>
      <c r="G139" s="33">
        <v>720</v>
      </c>
      <c r="H139" s="33"/>
    </row>
    <row r="140" spans="1:8" hidden="1" x14ac:dyDescent="0.2">
      <c r="A140" s="33" t="s">
        <v>97</v>
      </c>
      <c r="B140" s="33"/>
      <c r="C140" s="33" t="s">
        <v>81</v>
      </c>
      <c r="D140" s="33" t="s">
        <v>98</v>
      </c>
      <c r="E140" s="33"/>
      <c r="F140" s="33"/>
      <c r="G140" s="33"/>
      <c r="H140" s="33"/>
    </row>
    <row r="141" spans="1:8" hidden="1" x14ac:dyDescent="0.2">
      <c r="A141" s="33"/>
      <c r="B141" s="33"/>
      <c r="C141" s="33">
        <v>0</v>
      </c>
      <c r="D141" s="33">
        <v>575</v>
      </c>
      <c r="E141" s="33"/>
      <c r="F141" s="33"/>
      <c r="G141" s="33"/>
      <c r="H141" s="33"/>
    </row>
    <row r="142" spans="1:8" hidden="1" x14ac:dyDescent="0.2">
      <c r="A142" s="33"/>
      <c r="B142" s="33"/>
      <c r="C142" s="33"/>
      <c r="D142" s="33"/>
      <c r="E142" s="33"/>
      <c r="F142" s="33"/>
      <c r="G142" s="33"/>
      <c r="H142" s="33"/>
    </row>
    <row r="143" spans="1:8" hidden="1" x14ac:dyDescent="0.2">
      <c r="A143" s="33"/>
      <c r="B143" s="33"/>
      <c r="C143" s="33"/>
      <c r="D143" s="33"/>
      <c r="E143" s="33"/>
      <c r="F143" s="39" t="s">
        <v>10</v>
      </c>
      <c r="G143" s="33"/>
      <c r="H143" s="33"/>
    </row>
    <row r="144" spans="1:8" hidden="1" x14ac:dyDescent="0.2">
      <c r="A144" s="33"/>
      <c r="B144" s="33"/>
      <c r="C144" s="33"/>
      <c r="D144" s="33"/>
      <c r="E144" s="33"/>
      <c r="F144" s="39" t="s">
        <v>7</v>
      </c>
      <c r="G144" s="33"/>
      <c r="H144" s="33"/>
    </row>
    <row r="145" spans="1:8" hidden="1" x14ac:dyDescent="0.2">
      <c r="A145" s="33">
        <v>920</v>
      </c>
      <c r="B145" s="33"/>
      <c r="C145" s="33"/>
      <c r="D145" s="33"/>
      <c r="E145" s="33"/>
      <c r="F145" s="33"/>
      <c r="G145" s="33"/>
      <c r="H145" s="33"/>
    </row>
    <row r="146" spans="1:8" hidden="1" x14ac:dyDescent="0.2">
      <c r="A146" s="33"/>
      <c r="B146" s="33"/>
      <c r="C146" s="33"/>
      <c r="D146" s="33"/>
      <c r="E146" s="33"/>
      <c r="F146" s="33"/>
      <c r="G146" s="33"/>
      <c r="H146" s="33"/>
    </row>
    <row r="147" spans="1:8" hidden="1" x14ac:dyDescent="0.2">
      <c r="A147" s="33"/>
      <c r="B147" s="33"/>
      <c r="C147" s="33"/>
      <c r="D147" s="33"/>
      <c r="E147" s="33"/>
      <c r="F147" s="33"/>
      <c r="G147" s="33"/>
      <c r="H147" s="33"/>
    </row>
    <row r="148" spans="1:8" hidden="1" x14ac:dyDescent="0.2">
      <c r="A148" s="33"/>
      <c r="B148" s="33"/>
      <c r="C148" s="33"/>
      <c r="D148" s="33"/>
      <c r="E148" s="33"/>
      <c r="F148" s="33"/>
      <c r="G148" s="33"/>
      <c r="H148" s="33"/>
    </row>
    <row r="149" spans="1:8" hidden="1" x14ac:dyDescent="0.2">
      <c r="A149" s="33"/>
      <c r="B149" s="33"/>
      <c r="C149" s="33"/>
      <c r="D149" s="33"/>
      <c r="E149" s="33"/>
      <c r="F149" s="33"/>
      <c r="G149" s="33"/>
      <c r="H149" s="33"/>
    </row>
    <row r="150" spans="1:8" hidden="1" x14ac:dyDescent="0.2">
      <c r="A150" s="33"/>
      <c r="B150" s="33"/>
      <c r="C150" s="33"/>
      <c r="D150" s="33"/>
      <c r="E150" s="33"/>
      <c r="F150" s="33"/>
      <c r="G150" s="33"/>
      <c r="H150" s="33"/>
    </row>
    <row r="151" spans="1:8" hidden="1" x14ac:dyDescent="0.2">
      <c r="A151" s="33"/>
      <c r="B151" s="33"/>
      <c r="C151" s="33"/>
      <c r="D151" s="33"/>
      <c r="E151" s="33"/>
      <c r="F151" s="33"/>
      <c r="G151" s="33"/>
      <c r="H151" s="33"/>
    </row>
    <row r="152" spans="1:8" hidden="1" x14ac:dyDescent="0.2">
      <c r="A152" s="33"/>
      <c r="B152" s="33"/>
      <c r="C152" s="33"/>
      <c r="D152" s="33"/>
      <c r="E152" s="33"/>
      <c r="F152" s="33"/>
      <c r="G152" s="33"/>
      <c r="H152" s="33"/>
    </row>
    <row r="153" spans="1:8" hidden="1" x14ac:dyDescent="0.2">
      <c r="A153" s="33"/>
      <c r="B153" s="33"/>
      <c r="C153" s="33"/>
      <c r="D153" s="33"/>
      <c r="E153" s="33"/>
      <c r="F153" s="33"/>
      <c r="G153" s="33"/>
      <c r="H153" s="33"/>
    </row>
    <row r="154" spans="1:8" hidden="1" x14ac:dyDescent="0.2">
      <c r="A154" s="33"/>
      <c r="B154" s="33"/>
      <c r="C154" s="33"/>
      <c r="D154" s="33"/>
      <c r="E154" s="33"/>
      <c r="F154" s="33"/>
      <c r="G154" s="33"/>
      <c r="H154" s="33"/>
    </row>
    <row r="155" spans="1:8" hidden="1" x14ac:dyDescent="0.2">
      <c r="A155" s="33"/>
      <c r="B155" s="33"/>
      <c r="C155" s="33"/>
      <c r="D155" s="33"/>
      <c r="E155" s="33"/>
      <c r="F155" s="33"/>
      <c r="G155" s="33"/>
      <c r="H155" s="33"/>
    </row>
    <row r="156" spans="1:8" hidden="1" x14ac:dyDescent="0.2">
      <c r="A156" s="33"/>
      <c r="B156" s="33"/>
      <c r="C156" s="33"/>
      <c r="D156" s="33"/>
      <c r="E156" s="33"/>
      <c r="F156" s="33"/>
      <c r="G156" s="33"/>
      <c r="H156" s="33"/>
    </row>
    <row r="157" spans="1:8" hidden="1" x14ac:dyDescent="0.2">
      <c r="A157" s="33"/>
      <c r="B157" s="33"/>
      <c r="C157" s="33"/>
      <c r="D157" s="33"/>
      <c r="E157" s="33"/>
      <c r="F157" s="33"/>
      <c r="G157" s="33"/>
      <c r="H157" s="33"/>
    </row>
    <row r="158" spans="1:8" hidden="1" x14ac:dyDescent="0.2">
      <c r="A158" s="33"/>
      <c r="B158" s="33"/>
      <c r="C158" s="33"/>
      <c r="D158" s="33"/>
      <c r="E158" s="33"/>
      <c r="F158" s="33"/>
      <c r="G158" s="33"/>
      <c r="H158" s="33"/>
    </row>
    <row r="159" spans="1:8" hidden="1" x14ac:dyDescent="0.2">
      <c r="A159" s="33"/>
      <c r="B159" s="33"/>
      <c r="C159" s="33"/>
      <c r="D159" s="33"/>
      <c r="E159" s="33"/>
      <c r="F159" s="33"/>
      <c r="G159" s="33"/>
      <c r="H159" s="33"/>
    </row>
    <row r="160" spans="1:8" hidden="1" x14ac:dyDescent="0.2">
      <c r="A160" s="33"/>
      <c r="B160" s="33"/>
      <c r="C160" s="33"/>
      <c r="D160" s="33"/>
      <c r="E160" s="33"/>
      <c r="F160" s="33"/>
      <c r="G160" s="33"/>
      <c r="H160" s="33"/>
    </row>
    <row r="161" spans="1:8" hidden="1" x14ac:dyDescent="0.2">
      <c r="A161" s="33"/>
      <c r="B161" s="33"/>
      <c r="C161" s="33"/>
      <c r="D161" s="33"/>
      <c r="E161" s="33"/>
      <c r="F161" s="33"/>
      <c r="G161" s="33"/>
      <c r="H161" s="33"/>
    </row>
    <row r="162" spans="1:8" hidden="1" x14ac:dyDescent="0.2">
      <c r="A162" s="33"/>
      <c r="B162" s="33"/>
      <c r="C162" s="33"/>
      <c r="D162" s="33"/>
      <c r="E162" s="33"/>
      <c r="F162" s="33"/>
      <c r="G162" s="33"/>
      <c r="H162" s="33"/>
    </row>
    <row r="163" spans="1:8" hidden="1" x14ac:dyDescent="0.2">
      <c r="A163" s="33"/>
      <c r="B163" s="33"/>
      <c r="C163" s="33"/>
      <c r="D163" s="33"/>
      <c r="E163" s="33"/>
      <c r="F163" s="33"/>
      <c r="G163" s="33"/>
      <c r="H163" s="33"/>
    </row>
    <row r="164" spans="1:8" hidden="1" x14ac:dyDescent="0.2">
      <c r="A164" s="33"/>
      <c r="B164" s="33"/>
      <c r="C164" s="33"/>
      <c r="D164" s="33"/>
      <c r="E164" s="33"/>
      <c r="F164" s="33"/>
      <c r="G164" s="33"/>
      <c r="H164" s="33"/>
    </row>
    <row r="165" spans="1:8" hidden="1" x14ac:dyDescent="0.2">
      <c r="A165" s="33"/>
      <c r="B165" s="33"/>
      <c r="C165" s="33"/>
      <c r="D165" s="33"/>
      <c r="E165" s="33"/>
      <c r="F165" s="33"/>
      <c r="G165" s="33"/>
      <c r="H165" s="33"/>
    </row>
    <row r="166" spans="1:8" hidden="1" x14ac:dyDescent="0.2">
      <c r="A166" s="33"/>
      <c r="B166" s="33"/>
      <c r="C166" s="33"/>
      <c r="D166" s="33"/>
      <c r="E166" s="33"/>
      <c r="F166" s="33"/>
      <c r="G166" s="33"/>
      <c r="H166" s="33"/>
    </row>
    <row r="167" spans="1:8" hidden="1" x14ac:dyDescent="0.2">
      <c r="A167" s="33"/>
      <c r="B167" s="33"/>
      <c r="C167" s="33"/>
      <c r="D167" s="33"/>
      <c r="E167" s="33"/>
      <c r="F167" s="33"/>
      <c r="G167" s="33"/>
      <c r="H167" s="33"/>
    </row>
    <row r="168" spans="1:8" hidden="1" x14ac:dyDescent="0.2">
      <c r="A168" s="33"/>
      <c r="B168" s="33"/>
      <c r="C168" s="33"/>
      <c r="D168" s="33"/>
      <c r="E168" s="33"/>
      <c r="F168" s="33"/>
      <c r="G168" s="33"/>
      <c r="H168" s="33"/>
    </row>
    <row r="169" spans="1:8" hidden="1" x14ac:dyDescent="0.2">
      <c r="A169" s="33"/>
      <c r="B169" s="33"/>
      <c r="C169" s="33"/>
      <c r="D169" s="33"/>
      <c r="E169" s="33"/>
      <c r="F169" s="33"/>
      <c r="G169" s="33"/>
      <c r="H169" s="33"/>
    </row>
    <row r="170" spans="1:8" hidden="1" x14ac:dyDescent="0.2">
      <c r="A170" s="33"/>
      <c r="B170" s="33"/>
      <c r="C170" s="33"/>
      <c r="D170" s="33"/>
      <c r="E170" s="33"/>
      <c r="F170" s="33"/>
      <c r="G170" s="33"/>
      <c r="H170" s="33"/>
    </row>
    <row r="171" spans="1:8" hidden="1" x14ac:dyDescent="0.2">
      <c r="A171" s="33"/>
      <c r="B171" s="33"/>
      <c r="C171" s="33"/>
      <c r="D171" s="33"/>
      <c r="E171" s="33"/>
      <c r="F171" s="33"/>
      <c r="G171" s="33"/>
      <c r="H171" s="33"/>
    </row>
    <row r="172" spans="1:8" hidden="1" x14ac:dyDescent="0.2">
      <c r="A172" s="33"/>
      <c r="B172" s="33"/>
      <c r="C172" s="33"/>
      <c r="D172" s="33"/>
      <c r="E172" s="33"/>
      <c r="F172" s="33"/>
      <c r="G172" s="33"/>
      <c r="H172" s="33"/>
    </row>
    <row r="173" spans="1:8" hidden="1" x14ac:dyDescent="0.2">
      <c r="A173" s="33"/>
      <c r="B173" s="33"/>
      <c r="C173" s="33"/>
      <c r="D173" s="33"/>
      <c r="E173" s="33"/>
      <c r="F173" s="33"/>
      <c r="G173" s="33"/>
      <c r="H173" s="33"/>
    </row>
    <row r="174" spans="1:8" hidden="1" x14ac:dyDescent="0.2">
      <c r="A174" s="33"/>
      <c r="B174" s="33"/>
      <c r="C174" s="33"/>
      <c r="D174" s="63" t="e">
        <f>ROUNDUP(#REF!+B62,-2)</f>
        <v>#REF!</v>
      </c>
      <c r="E174" s="33"/>
      <c r="F174" s="33"/>
      <c r="G174" s="33"/>
      <c r="H174" s="33"/>
    </row>
    <row r="175" spans="1:8" hidden="1" x14ac:dyDescent="0.2">
      <c r="A175" s="33"/>
      <c r="B175" s="33"/>
      <c r="C175" s="33"/>
      <c r="D175" s="33"/>
      <c r="E175" s="33"/>
      <c r="F175" s="33"/>
      <c r="G175" s="33"/>
      <c r="H175" s="33"/>
    </row>
    <row r="176" spans="1:8" hidden="1" x14ac:dyDescent="0.2">
      <c r="A176" s="33"/>
      <c r="B176" s="33"/>
      <c r="C176" s="33"/>
      <c r="D176" s="33"/>
      <c r="E176" s="33"/>
      <c r="F176" s="33"/>
      <c r="G176" s="33"/>
      <c r="H176" s="33"/>
    </row>
    <row r="177" spans="1:8" hidden="1" x14ac:dyDescent="0.2">
      <c r="A177" s="33"/>
      <c r="B177" s="33"/>
      <c r="C177" s="33"/>
      <c r="D177" s="33"/>
      <c r="E177" s="33"/>
      <c r="F177" s="33"/>
      <c r="G177" s="33"/>
      <c r="H177" s="33"/>
    </row>
    <row r="178" spans="1:8" hidden="1" x14ac:dyDescent="0.2">
      <c r="A178" s="33" t="s">
        <v>4</v>
      </c>
      <c r="B178" s="33"/>
      <c r="C178" s="33">
        <v>0</v>
      </c>
      <c r="D178" s="33"/>
      <c r="E178" s="33"/>
      <c r="F178" s="33"/>
      <c r="G178" s="33"/>
      <c r="H178" s="33"/>
    </row>
    <row r="179" spans="1:8" ht="15" hidden="1" x14ac:dyDescent="0.25">
      <c r="A179" s="33">
        <v>0</v>
      </c>
      <c r="B179" s="33"/>
      <c r="C179" s="33">
        <v>7500</v>
      </c>
      <c r="D179" s="33">
        <v>1.7100000000000001E-2</v>
      </c>
      <c r="E179" s="64"/>
      <c r="F179" s="65" t="e">
        <f>IF(#REF!&lt;C179,#REF!*D179,C179*D179)</f>
        <v>#REF!</v>
      </c>
      <c r="G179" s="33"/>
      <c r="H179" s="33"/>
    </row>
    <row r="180" spans="1:8" ht="15" hidden="1" x14ac:dyDescent="0.25">
      <c r="A180" s="33">
        <v>7500</v>
      </c>
      <c r="B180" s="33"/>
      <c r="C180" s="33">
        <v>17500</v>
      </c>
      <c r="D180" s="33">
        <v>1.3679999999999999E-2</v>
      </c>
      <c r="E180" s="64"/>
      <c r="F180" s="65" t="e">
        <f>IF(#REF!&lt;=A180," ",IF(#REF!&lt;C180,(#REF!-C179)*D180,(C180-A180)*D180))</f>
        <v>#REF!</v>
      </c>
      <c r="G180" s="33"/>
      <c r="H180" s="33"/>
    </row>
    <row r="181" spans="1:8" ht="15" hidden="1" x14ac:dyDescent="0.25">
      <c r="A181" s="33">
        <v>17500</v>
      </c>
      <c r="B181" s="33"/>
      <c r="C181" s="33">
        <v>30000</v>
      </c>
      <c r="D181" s="33">
        <v>9.1199999999999996E-3</v>
      </c>
      <c r="E181" s="64"/>
      <c r="F181" s="65" t="e">
        <f>IF(#REF!&lt;=A181," ",IF(#REF!&lt;C181,(#REF!-C180)*D181,(C181-A181)*D181))</f>
        <v>#REF!</v>
      </c>
      <c r="G181" s="33"/>
      <c r="H181" s="33"/>
    </row>
    <row r="182" spans="1:8" ht="15" hidden="1" x14ac:dyDescent="0.25">
      <c r="A182" s="33">
        <v>30000</v>
      </c>
      <c r="B182" s="33"/>
      <c r="C182" s="33">
        <v>45495</v>
      </c>
      <c r="D182" s="33">
        <v>6.8399999999999997E-3</v>
      </c>
      <c r="E182" s="64"/>
      <c r="F182" s="65" t="e">
        <f>IF(#REF!&lt;=A182," ",IF(#REF!&lt;C182,(#REF!-C181)*D182,(C182-A182)*D182))</f>
        <v>#REF!</v>
      </c>
      <c r="G182" s="33"/>
      <c r="H182" s="33"/>
    </row>
    <row r="183" spans="1:8" ht="15" hidden="1" x14ac:dyDescent="0.25">
      <c r="A183" s="33">
        <v>45495</v>
      </c>
      <c r="B183" s="33"/>
      <c r="C183" s="33">
        <v>64095</v>
      </c>
      <c r="D183" s="33">
        <v>4.5599999999999998E-3</v>
      </c>
      <c r="E183" s="64"/>
      <c r="F183" s="65" t="e">
        <f>IF(#REF!&lt;=A183," ",IF(#REF!&lt;C183,(#REF!-C182)*D183,(C183-A183)*D183))</f>
        <v>#REF!</v>
      </c>
      <c r="G183" s="33"/>
      <c r="H183" s="33"/>
    </row>
    <row r="184" spans="1:8" ht="15" hidden="1" x14ac:dyDescent="0.25">
      <c r="A184" s="33">
        <v>64095</v>
      </c>
      <c r="B184" s="33"/>
      <c r="C184" s="33">
        <v>250095</v>
      </c>
      <c r="D184" s="33">
        <v>2.2799999999999999E-3</v>
      </c>
      <c r="E184" s="64"/>
      <c r="F184" s="65" t="e">
        <f>IF(#REF!&lt;=A184," ",IF(#REF!&lt;C184,(#REF!-C183)*D184,(C184-A184)*D184))</f>
        <v>#REF!</v>
      </c>
      <c r="G184" s="33"/>
      <c r="H184" s="33"/>
    </row>
    <row r="185" spans="1:8" ht="15" hidden="1" x14ac:dyDescent="0.25">
      <c r="A185" s="33">
        <v>250095</v>
      </c>
      <c r="B185" s="33"/>
      <c r="C185" s="63" t="e">
        <f>#REF!</f>
        <v>#REF!</v>
      </c>
      <c r="D185" s="33">
        <v>4.5600000000000003E-4</v>
      </c>
      <c r="E185" s="64"/>
      <c r="F185" s="65" t="e">
        <f>IF(#REF!&lt;=A185," ",IF(#REF!&lt;C185,(#REF!-C184)*D185,(C185-A185)*D185))</f>
        <v>#REF!</v>
      </c>
      <c r="G185" s="33"/>
      <c r="H185" s="33"/>
    </row>
    <row r="186" spans="1:8" ht="15" hidden="1" x14ac:dyDescent="0.25">
      <c r="A186" s="33">
        <v>10075000</v>
      </c>
      <c r="B186" s="33"/>
      <c r="C186" s="33">
        <v>0</v>
      </c>
      <c r="D186" s="33">
        <v>4.5600000000000003E-4</v>
      </c>
      <c r="E186" s="66" t="str">
        <f>IF($C$81&lt;=A186," E90",IF($C$81&lt;C186,($C$81-C185)*D186,(C186-A186)*D186))</f>
        <v xml:space="preserve"> E90</v>
      </c>
      <c r="F186" s="37"/>
      <c r="G186" s="33"/>
      <c r="H186" s="33"/>
    </row>
    <row r="187" spans="1:8" ht="15" hidden="1" x14ac:dyDescent="0.25">
      <c r="A187" s="33"/>
      <c r="B187" s="33"/>
      <c r="C187" s="33"/>
      <c r="D187" s="33"/>
      <c r="E187" s="67"/>
      <c r="F187" s="37"/>
      <c r="G187" s="33"/>
      <c r="H187" s="33"/>
    </row>
    <row r="188" spans="1:8" ht="14.25" hidden="1" x14ac:dyDescent="0.2">
      <c r="A188" s="33" t="s">
        <v>83</v>
      </c>
      <c r="B188" s="33"/>
      <c r="C188" s="33"/>
      <c r="D188" s="33"/>
      <c r="E188" s="68" t="e">
        <f>SUM(F179:F186)</f>
        <v>#REF!</v>
      </c>
      <c r="F188" s="37"/>
      <c r="G188" s="33"/>
      <c r="H188" s="33"/>
    </row>
    <row r="189" spans="1:8" hidden="1" x14ac:dyDescent="0.2"/>
    <row r="190" spans="1:8" hidden="1" x14ac:dyDescent="0.2"/>
    <row r="191" spans="1:8" hidden="1" x14ac:dyDescent="0.2"/>
    <row r="192" spans="1:8" hidden="1" x14ac:dyDescent="0.2">
      <c r="A192" s="69"/>
      <c r="B192" s="70"/>
      <c r="C192" s="70">
        <f>IF(B55=1,385,0)</f>
        <v>385</v>
      </c>
      <c r="D192" s="70">
        <f>IF(B55=2,535,0)</f>
        <v>0</v>
      </c>
      <c r="E192" s="70">
        <f>IF(B55&gt;2,(535+(B55-2)*200),0)</f>
        <v>0</v>
      </c>
    </row>
    <row r="193" spans="1:5" hidden="1" x14ac:dyDescent="0.2">
      <c r="A193" s="69"/>
      <c r="B193" s="70"/>
      <c r="C193" s="70"/>
      <c r="D193" s="70"/>
      <c r="E193" s="70"/>
    </row>
    <row r="194" spans="1:5" hidden="1" x14ac:dyDescent="0.2">
      <c r="A194" s="69"/>
      <c r="B194" s="70"/>
      <c r="C194" s="70">
        <f>SUM(C192:E192)</f>
        <v>385</v>
      </c>
      <c r="D194" s="70"/>
      <c r="E194" s="70"/>
    </row>
    <row r="195" spans="1:5" hidden="1" x14ac:dyDescent="0.2">
      <c r="A195" s="69"/>
      <c r="B195" s="70"/>
      <c r="C195" s="70"/>
      <c r="D195" s="70"/>
      <c r="E195" s="70"/>
    </row>
    <row r="196" spans="1:5" hidden="1" x14ac:dyDescent="0.2">
      <c r="A196" s="69"/>
      <c r="B196" s="70"/>
      <c r="C196" s="70"/>
      <c r="D196" s="70"/>
      <c r="E196" s="70"/>
    </row>
    <row r="197" spans="1:5" hidden="1" x14ac:dyDescent="0.2">
      <c r="A197" s="69"/>
      <c r="B197" s="70"/>
      <c r="C197" s="70"/>
      <c r="D197" s="70"/>
      <c r="E197" s="70"/>
    </row>
    <row r="198" spans="1:5" ht="15" hidden="1" x14ac:dyDescent="0.25">
      <c r="A198" s="71" t="s">
        <v>4</v>
      </c>
      <c r="B198" s="71"/>
      <c r="C198" s="72">
        <f>E53</f>
        <v>0</v>
      </c>
      <c r="D198" s="73"/>
      <c r="E198" s="74"/>
    </row>
    <row r="199" spans="1:5" ht="14.25" hidden="1" x14ac:dyDescent="0.2">
      <c r="A199" s="75" t="s">
        <v>81</v>
      </c>
      <c r="B199" s="75"/>
      <c r="C199" s="75" t="s">
        <v>81</v>
      </c>
      <c r="D199" s="76" t="s">
        <v>104</v>
      </c>
      <c r="E199" s="75" t="s">
        <v>105</v>
      </c>
    </row>
    <row r="200" spans="1:5" ht="15" hidden="1" x14ac:dyDescent="0.25">
      <c r="A200" s="72">
        <v>0</v>
      </c>
      <c r="B200" s="72"/>
      <c r="C200" s="72">
        <v>7500</v>
      </c>
      <c r="D200" s="77">
        <v>1.4250000000000001E-2</v>
      </c>
      <c r="E200" s="72">
        <f>IF(E53&lt;C200,E53*D200,C200*D200)</f>
        <v>0</v>
      </c>
    </row>
    <row r="201" spans="1:5" ht="15" hidden="1" x14ac:dyDescent="0.25">
      <c r="A201" s="72">
        <v>7500</v>
      </c>
      <c r="B201" s="72"/>
      <c r="C201" s="72">
        <v>17500</v>
      </c>
      <c r="D201" s="77">
        <v>1.14E-2</v>
      </c>
      <c r="E201" s="72" t="str">
        <f>IF(E53&lt;=A201," ",IF(E53&lt;C201,(E53-C200)*D201,(C201-A201)*D201))</f>
        <v xml:space="preserve"> </v>
      </c>
    </row>
    <row r="202" spans="1:5" ht="15" hidden="1" x14ac:dyDescent="0.25">
      <c r="A202" s="72">
        <v>17500</v>
      </c>
      <c r="B202" s="72"/>
      <c r="C202" s="72">
        <v>30000</v>
      </c>
      <c r="D202" s="77">
        <v>6.8399999999999997E-3</v>
      </c>
      <c r="E202" s="72" t="str">
        <f>IF(E53&lt;=A202," ",IF(E53&lt;C202,(E53-C201)*D202,(C202-A202)*D202))</f>
        <v xml:space="preserve"> </v>
      </c>
    </row>
    <row r="203" spans="1:5" ht="15" hidden="1" x14ac:dyDescent="0.25">
      <c r="A203" s="72">
        <v>30000</v>
      </c>
      <c r="B203" s="72"/>
      <c r="C203" s="72">
        <v>45495</v>
      </c>
      <c r="D203" s="77">
        <v>5.7000000000000002E-3</v>
      </c>
      <c r="E203" s="72" t="str">
        <f>IF(E53&lt;=A203," ",IF(E53&lt;C203,(E53-C202)*D203,(C203-A203)*D203))</f>
        <v xml:space="preserve"> </v>
      </c>
    </row>
    <row r="204" spans="1:5" ht="15" hidden="1" x14ac:dyDescent="0.25">
      <c r="A204" s="72">
        <v>45495</v>
      </c>
      <c r="B204" s="72"/>
      <c r="C204" s="72">
        <v>64095</v>
      </c>
      <c r="D204" s="77">
        <v>4.5599999999999998E-3</v>
      </c>
      <c r="E204" s="72" t="str">
        <f>IF(E53&lt;=A204," ",IF(E53&lt;C204,(E53-C203)*D204,(C204-A204)*D204))</f>
        <v xml:space="preserve"> </v>
      </c>
    </row>
    <row r="205" spans="1:5" ht="15" hidden="1" x14ac:dyDescent="0.25">
      <c r="A205" s="72">
        <v>64095</v>
      </c>
      <c r="B205" s="72"/>
      <c r="C205" s="72">
        <v>250095</v>
      </c>
      <c r="D205" s="77">
        <v>2.2799999999999999E-3</v>
      </c>
      <c r="E205" s="72" t="str">
        <f>IF(E53&lt;=A205," ",IF(E53&lt;C205,(E53-C204)*D205,(C205-A205)*D205))</f>
        <v xml:space="preserve"> </v>
      </c>
    </row>
    <row r="206" spans="1:5" ht="15" hidden="1" x14ac:dyDescent="0.25">
      <c r="A206" s="72">
        <v>250095</v>
      </c>
      <c r="B206" s="72"/>
      <c r="C206" s="72">
        <f>E53</f>
        <v>0</v>
      </c>
      <c r="D206" s="78">
        <v>4.5600000000000003E-4</v>
      </c>
      <c r="E206" s="72" t="str">
        <f>IF(E53&lt;=A206,"E90",IF(E53&lt;C206,(E53-C205)*D206,(C206-A206)*D206))</f>
        <v>E90</v>
      </c>
    </row>
    <row r="207" spans="1:5" ht="15" hidden="1" x14ac:dyDescent="0.25">
      <c r="A207" s="74"/>
      <c r="B207" s="74"/>
      <c r="C207" s="74"/>
      <c r="D207" s="74"/>
      <c r="E207" s="74"/>
    </row>
    <row r="208" spans="1:5" ht="15" hidden="1" x14ac:dyDescent="0.25">
      <c r="A208" s="75" t="s">
        <v>83</v>
      </c>
      <c r="B208" s="79"/>
      <c r="C208" s="74"/>
      <c r="D208" s="74" t="s">
        <v>106</v>
      </c>
      <c r="E208" s="80">
        <f>SUM(E200:E207)</f>
        <v>0</v>
      </c>
    </row>
    <row r="209" spans="1:5" hidden="1" x14ac:dyDescent="0.2">
      <c r="A209" s="33"/>
      <c r="B209" s="33"/>
      <c r="C209" s="33"/>
      <c r="D209" s="33" t="s">
        <v>107</v>
      </c>
      <c r="E209" s="81">
        <f>E208/4</f>
        <v>0</v>
      </c>
    </row>
  </sheetData>
  <sheetProtection algorithmName="SHA-512" hashValue="q8OHKbRoxx5Os2C30VHGHtNin/RizUE6nTvWRjP26BT0NE51rl7QigfRG1dGxYAQKLIYXOAMsqSGRurZGPVSnQ==" saltValue="qLm4sersv5ZnlVFr58zmIg==" spinCount="100000" sheet="1" objects="1" scenarios="1"/>
  <phoneticPr fontId="0" type="noConversion"/>
  <dataValidations count="7">
    <dataValidation type="list" allowBlank="1" showInputMessage="1" showErrorMessage="1" sqref="C37 C41:C42">
      <formula1>$G$93:$G$94</formula1>
    </dataValidation>
    <dataValidation type="list" allowBlank="1" showInputMessage="1" showErrorMessage="1" sqref="C36">
      <formula1>$G$90:$G$91</formula1>
    </dataValidation>
    <dataValidation type="list" allowBlank="1" showInputMessage="1" showErrorMessage="1" sqref="C35">
      <formula1>$F$90:$F$91</formula1>
    </dataValidation>
    <dataValidation type="list" allowBlank="1" showInputMessage="1" showErrorMessage="1" sqref="C34">
      <formula1>$E$90:$E$91</formula1>
    </dataValidation>
    <dataValidation type="list" allowBlank="1" showInputMessage="1" showErrorMessage="1" sqref="C10">
      <formula1>$D$82:$D$83</formula1>
    </dataValidation>
    <dataValidation type="list" allowBlank="1" showInputMessage="1" showErrorMessage="1" sqref="C9">
      <formula1>$C$82:$C$83</formula1>
    </dataValidation>
    <dataValidation type="list" allowBlank="1" showInputMessage="1" showErrorMessage="1" sqref="C11">
      <formula1>$G$82:$G$83</formula1>
    </dataValidation>
  </dataValidations>
  <hyperlinks>
    <hyperlink ref="D71" r:id="rId1"/>
    <hyperlink ref="C71" r:id="rId2"/>
    <hyperlink ref="C73" r:id="rId3"/>
    <hyperlink ref="D73" r:id="rId4"/>
    <hyperlink ref="C75" r:id="rId5"/>
    <hyperlink ref="B10"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VKBHV</vt:lpstr>
      <vt:lpstr>VKBHV!_1._Zegels_Minuut_Brevet</vt:lpstr>
      <vt:lpstr>VKBHV!_2._Registratie_Minuut_Brevet</vt:lpstr>
      <vt:lpstr>VKBHV!_3._Registratie_aanhangsel</vt:lpstr>
      <vt:lpstr>VKBHV!Aard</vt:lpstr>
      <vt:lpstr>VKBHV!Afdrukbereik</vt:lpstr>
      <vt:lpstr>VKBHV!Datum</vt:lpstr>
      <vt:lpstr>VKBHV!KOSTENFICHE</vt:lpstr>
      <vt:lpstr>VKBHV!Naam</vt:lpstr>
      <vt:lpstr>VKBHV!Rep.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2014-11-12T21:45:39Z</dcterms:modified>
</cp:coreProperties>
</file>