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KRHV" sheetId="1" r:id="rId1"/>
  </sheets>
  <definedNames>
    <definedName name="_1._Zegels_Minuut_Brevet" localSheetId="0">VKVKRHV!$A$17:$J$17</definedName>
    <definedName name="_1._Zegels_Minuut_Brevet">#REF!</definedName>
    <definedName name="_10._Tweede_getuigschrift" localSheetId="0">VKVKRHV!#REF!</definedName>
    <definedName name="_10._Tweede_getuigschrift">#REF!</definedName>
    <definedName name="_11._Kadaster_uittreksel" localSheetId="0">VKVKRHV!#REF!</definedName>
    <definedName name="_11._Kadaster_uittreksel">#REF!</definedName>
    <definedName name="_12._Getuigen" localSheetId="0">VKVKRHV!#REF!</definedName>
    <definedName name="_12._Getuigen">#REF!</definedName>
    <definedName name="_13._Allerlei_uitgaven" localSheetId="0">VKVKRHV!#REF!</definedName>
    <definedName name="_13._Allerlei_uitgaven">#REF!</definedName>
    <definedName name="_14." localSheetId="0">VKVKRHV!#REF!</definedName>
    <definedName name="_14.">#REF!</definedName>
    <definedName name="_15." localSheetId="0">VKVKRHV!#REF!</definedName>
    <definedName name="_15.">#REF!</definedName>
    <definedName name="_2._Registratie_Minuut_Brevet" localSheetId="0">VKVKRHV!$C$23:$K$23</definedName>
    <definedName name="_2._Registratie_Minuut_Brevet">#REF!</definedName>
    <definedName name="_3._Registratie_aanhangsel" localSheetId="0">VKVKRHV!$G$24:$K$24</definedName>
    <definedName name="_3._Registratie_aanhangsel">#REF!</definedName>
    <definedName name="_4.Zegels_afschrift_grosse" localSheetId="0">VKVKRHV!#REF!</definedName>
    <definedName name="_4.Zegels_afschrift_grosse">#REF!</definedName>
    <definedName name="_5._Hypotheek__inschr._overschr._doorh." localSheetId="0">VKVKRHV!#REF!</definedName>
    <definedName name="_5._Hypotheek__inschr._overschr._doorh.">#REF!</definedName>
    <definedName name="_6._Loon_pandbewaarder" localSheetId="0">VKVKRHV!#REF!</definedName>
    <definedName name="_6._Loon_pandbewaarder">#REF!</definedName>
    <definedName name="_7._Zegels__bord._aanh." localSheetId="0">VKVKRHV!#REF!</definedName>
    <definedName name="_7._Zegels__bord._aanh.">#REF!</definedName>
    <definedName name="_8._Opzoekingen" localSheetId="0">VKVKRHV!#REF!</definedName>
    <definedName name="_8._Opzoekingen">#REF!</definedName>
    <definedName name="_9._Hypothecair_getuigschrift" localSheetId="0">VKVKRHV!#REF!</definedName>
    <definedName name="_9._Hypothecair_getuigschrift">#REF!</definedName>
    <definedName name="Aard" localSheetId="0">VKVKRHV!$C$4:$J$4</definedName>
    <definedName name="Aard">#REF!</definedName>
    <definedName name="_xlnm.Print_Area" localSheetId="0">VKVKRHV!$A$1:$I$100</definedName>
    <definedName name="Datum" localSheetId="0">VKVKRHV!$C$4:$K$40</definedName>
    <definedName name="Datum">#REF!</definedName>
    <definedName name="gemeentelijke_info">#REF!</definedName>
    <definedName name="Kantoor_van_Notaris_J._SIMONART_te_Leuven" localSheetId="0">VKVKRHV!#REF!</definedName>
    <definedName name="Kantoor_van_Notaris_J._SIMONART_te_Leuven">#REF!</definedName>
    <definedName name="KOSTENFICHE" localSheetId="0">VKVKRHV!$A$1:$K$40</definedName>
    <definedName name="KOSTENFICHE">#REF!</definedName>
    <definedName name="Last_Row">IF(Values_Entered,Header_Row+Number_of_Payments,Header_Row)</definedName>
    <definedName name="Naam" localSheetId="0">VKVKRHV!$C$9:$J$9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VKVKRHV!$J$4:$J$42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VKVKRHV!#REF!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VKVKRHV!$A$3:$K$40</definedName>
  </definedNames>
  <calcPr calcId="152511"/>
</workbook>
</file>

<file path=xl/calcChain.xml><?xml version="1.0" encoding="utf-8"?>
<calcChain xmlns="http://schemas.openxmlformats.org/spreadsheetml/2006/main">
  <c r="F37" i="1" l="1"/>
  <c r="C7" i="1"/>
  <c r="J155" i="1" s="1"/>
  <c r="J163" i="1" s="1"/>
  <c r="F17" i="1" s="1"/>
  <c r="F28" i="1" s="1"/>
  <c r="F19" i="1"/>
  <c r="F23" i="1"/>
  <c r="F24" i="1"/>
  <c r="F40" i="1"/>
  <c r="E48" i="1"/>
  <c r="C56" i="1" s="1"/>
  <c r="B59" i="1"/>
  <c r="C63" i="1"/>
  <c r="C64" i="1"/>
  <c r="C66" i="1"/>
  <c r="C67" i="1" s="1"/>
  <c r="C70" i="1"/>
  <c r="C83" i="1"/>
  <c r="A110" i="1"/>
  <c r="B60" i="1" s="1"/>
  <c r="H209" i="1" s="1"/>
  <c r="C61" i="1" s="1"/>
  <c r="G110" i="1"/>
  <c r="H110" i="1"/>
  <c r="G112" i="1" s="1"/>
  <c r="C90" i="1" s="1"/>
  <c r="I110" i="1"/>
  <c r="G116" i="1"/>
  <c r="I118" i="1"/>
  <c r="I119" i="1"/>
  <c r="I126" i="1" s="1"/>
  <c r="I127" i="1" s="1"/>
  <c r="F87" i="1" s="1"/>
  <c r="F92" i="1" s="1"/>
  <c r="I120" i="1"/>
  <c r="I121" i="1"/>
  <c r="I122" i="1"/>
  <c r="I123" i="1"/>
  <c r="G124" i="1"/>
  <c r="I124" i="1"/>
  <c r="C138" i="1"/>
  <c r="G138" i="1"/>
  <c r="C139" i="1"/>
  <c r="G139" i="1"/>
  <c r="J156" i="1"/>
  <c r="J157" i="1"/>
  <c r="J159" i="1"/>
  <c r="J160" i="1"/>
  <c r="G161" i="1"/>
  <c r="J214" i="1"/>
  <c r="J215" i="1"/>
  <c r="I223" i="1" s="1"/>
  <c r="F55" i="1" s="1"/>
  <c r="J216" i="1"/>
  <c r="J217" i="1"/>
  <c r="J218" i="1"/>
  <c r="J219" i="1"/>
  <c r="G220" i="1"/>
  <c r="J220" i="1"/>
  <c r="I221" i="1"/>
  <c r="B275" i="1"/>
  <c r="C275" i="1"/>
  <c r="C277" i="1"/>
  <c r="C279" i="1" s="1"/>
  <c r="F275" i="1"/>
  <c r="F276" i="1" s="1"/>
  <c r="B276" i="1"/>
  <c r="C276" i="1"/>
  <c r="H276" i="1"/>
  <c r="F22" i="1"/>
  <c r="J161" i="1"/>
  <c r="J158" i="1"/>
  <c r="F93" i="1" l="1"/>
  <c r="C92" i="1"/>
  <c r="F96" i="1"/>
  <c r="F72" i="1"/>
  <c r="F74" i="1" s="1"/>
  <c r="F56" i="1"/>
  <c r="F76" i="1" s="1"/>
  <c r="D277" i="1"/>
  <c r="E277" i="1" s="1"/>
  <c r="F21" i="1" s="1"/>
  <c r="F94" i="1"/>
  <c r="F98" i="1" s="1"/>
  <c r="C72" i="1"/>
  <c r="F73" i="1" s="1"/>
  <c r="F18" i="1"/>
  <c r="F39" i="1"/>
  <c r="F42" i="1" s="1"/>
  <c r="F20" i="1" l="1"/>
  <c r="F27" i="1" s="1"/>
  <c r="F30" i="1" s="1"/>
  <c r="F78" i="1"/>
  <c r="G276" i="1"/>
  <c r="H275" i="1" s="1"/>
</calcChain>
</file>

<file path=xl/comments1.xml><?xml version="1.0" encoding="utf-8"?>
<comments xmlns="http://schemas.openxmlformats.org/spreadsheetml/2006/main">
  <authors>
    <author>licentie</author>
  </authors>
  <commentList>
    <comment ref="C57" authorId="0" shapeId="0">
      <text>
        <r>
          <rPr>
            <b/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<sst xmlns="http://schemas.openxmlformats.org/spreadsheetml/2006/main" count="127" uniqueCount="83">
  <si>
    <t>Dossier</t>
  </si>
  <si>
    <t>Cliënt</t>
  </si>
  <si>
    <t>Prijs</t>
  </si>
  <si>
    <t>Lasten:</t>
  </si>
  <si>
    <t>Basis</t>
  </si>
  <si>
    <t>Betaald voorschot</t>
  </si>
  <si>
    <t>Meeneembaarheid? (bedrag invullen)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</si>
  <si>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</si>
  <si>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</si>
  <si>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</si>
  <si>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</si>
  <si>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Klein beschrijf</t>
  </si>
  <si>
    <t>Meeneembaarheid</t>
  </si>
  <si>
    <t>Abattement</t>
  </si>
  <si>
    <t>Verhoogd abattement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</si>
  <si>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</si>
  <si>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</si>
  <si>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</si>
  <si>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</si>
  <si>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</si>
  <si>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</si>
  <si>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</si>
  <si>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</si>
  <si>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</si>
  <si>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</si>
  <si>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Bodemattesten</t>
  </si>
  <si>
    <t>Andere</t>
  </si>
  <si>
    <t>Totaal uitgaven voor verkoper: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</si>
  <si>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</si>
  <si>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</si>
  <si>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</si>
  <si>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</si>
  <si>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</si>
  <si>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</si>
  <si>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</si>
  <si>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</si>
  <si>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</si>
  <si>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</si>
  <si>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</si>
  <si>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</si>
  <si>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Klein beschrijf?</t>
  </si>
  <si>
    <t>Abattement?</t>
  </si>
  <si>
    <t>Verhoogd abattement?</t>
  </si>
  <si>
    <t>Sociaal krediet voor minstens 50%?</t>
  </si>
  <si>
    <t>KREDIETAKTE KOPER</t>
  </si>
  <si>
    <t>Basis registratie</t>
  </si>
  <si>
    <t>Hoofdsom</t>
  </si>
  <si>
    <t>Aanhor.</t>
  </si>
  <si>
    <t>Basis ereloon</t>
  </si>
  <si>
    <t>Registratie Minuut-Brevet</t>
  </si>
  <si>
    <t>(BTW)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</si>
  <si>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</si>
  <si>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</si>
  <si>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</si>
  <si>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</si>
  <si>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</si>
  <si>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</si>
  <si>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</si>
  <si>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</si>
  <si>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</si>
  <si>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</si>
  <si>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</si>
  <si>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</si>
  <si>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</si>
  <si>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</si>
  <si>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</si>
  <si>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</si>
  <si>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</si>
  <si>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</si>
  <si>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</si>
  <si>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Boekje</t>
  </si>
  <si>
    <t>Krediet sociaal tarief?</t>
  </si>
  <si>
    <t>HYPOTHECAIRE VOLMACHT KOPER</t>
  </si>
  <si>
    <t>Hoeveel hypotheekkantoren?</t>
  </si>
  <si>
    <t>Registratierecht akte</t>
  </si>
  <si>
    <t>Registratierecht bijlagen</t>
  </si>
  <si>
    <t>Tarief</t>
  </si>
  <si>
    <t>Ereloon G</t>
  </si>
  <si>
    <t>Lening</t>
  </si>
  <si>
    <t>Hypothecaire volmacht</t>
  </si>
  <si>
    <t>Aandeel basisakte of verkavelingsakte</t>
  </si>
  <si>
    <t>VERKOOP ONROEREND GOED VLAANDEREN MET KREDIET EN HYPOTHECAIRE VOLMACHT</t>
  </si>
  <si>
    <t>Inschrijving op hoeveel hypotheekkantoren?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</si>
</sst>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&quot; Fr&quot;;\-#,##0&quot; Fr&quot;"/>
    <numFmt numFmtId="180" formatCode="0.0000%"/>
    <numFmt numFmtId="181" formatCode="#,##0.00\ &quot;BF&quot;;\-#,##0.00\ &quot;BF&quot;"/>
  </numFmts>
  <fonts count="20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10"/>
      <color indexed="8"/>
      <name val="Arial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8" fillId="0" borderId="0"/>
    <xf numFmtId="0" fontId="1" fillId="0" borderId="0"/>
    <xf numFmtId="0" fontId="18" fillId="0" borderId="0"/>
    <xf numFmtId="176" fontId="8" fillId="0" borderId="1">
      <protection locked="0"/>
    </xf>
    <xf numFmtId="0" fontId="19" fillId="0" borderId="16" applyNumberFormat="0" applyFill="0" applyAlignment="0" applyProtection="0"/>
  </cellStyleXfs>
  <cellXfs count="126">
    <xf numFmtId="0" fontId="0" fillId="0" borderId="0" xfId="0"/>
    <xf numFmtId="0" fontId="2" fillId="2" borderId="0" xfId="13" applyNumberFormat="1" applyFont="1" applyFill="1" applyBorder="1" applyAlignment="1" applyProtection="1">
      <alignment horizontal="left"/>
      <protection locked="0" hidden="1"/>
    </xf>
    <xf numFmtId="0" fontId="1" fillId="2" borderId="0" xfId="13" applyFill="1" applyBorder="1" applyAlignment="1" applyProtection="1">
      <alignment horizontal="center"/>
      <protection locked="0"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2" borderId="0" xfId="13" applyNumberFormat="1" applyFill="1" applyBorder="1" applyAlignment="1" applyProtection="1">
      <alignment horizontal="right"/>
      <protection locked="0" hidden="1"/>
    </xf>
    <xf numFmtId="164" fontId="1" fillId="2" borderId="0" xfId="13" applyNumberFormat="1" applyFill="1" applyBorder="1" applyAlignment="1" applyProtection="1">
      <protection locked="0" hidden="1"/>
    </xf>
    <xf numFmtId="0" fontId="0" fillId="3" borderId="0" xfId="0" applyFill="1" applyBorder="1" applyAlignment="1" applyProtection="1">
      <alignment horizontal="center"/>
      <protection locked="0" hidden="1"/>
    </xf>
    <xf numFmtId="165" fontId="1" fillId="4" borderId="2" xfId="13" applyNumberFormat="1" applyFill="1" applyBorder="1" applyAlignment="1" applyProtection="1">
      <protection hidden="1"/>
    </xf>
    <xf numFmtId="0" fontId="1" fillId="4" borderId="0" xfId="13" applyFill="1"/>
    <xf numFmtId="0" fontId="2" fillId="4" borderId="0" xfId="13" applyFont="1" applyFill="1" applyBorder="1" applyAlignment="1" applyProtection="1">
      <alignment horizontal="left"/>
      <protection hidden="1"/>
    </xf>
    <xf numFmtId="165" fontId="1" fillId="4" borderId="0" xfId="13" applyNumberFormat="1" applyFill="1" applyBorder="1" applyAlignment="1" applyProtection="1">
      <protection hidden="1"/>
    </xf>
    <xf numFmtId="0" fontId="2" fillId="4" borderId="0" xfId="13" applyNumberFormat="1" applyFont="1" applyFill="1" applyBorder="1" applyAlignment="1" applyProtection="1">
      <alignment horizontal="left"/>
      <protection hidden="1"/>
    </xf>
    <xf numFmtId="0" fontId="1" fillId="4" borderId="0" xfId="13" applyNumberFormat="1" applyFill="1" applyBorder="1" applyAlignment="1" applyProtection="1">
      <protection hidden="1"/>
    </xf>
    <xf numFmtId="0" fontId="1" fillId="4" borderId="0" xfId="13" applyFont="1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left"/>
      <protection hidden="1"/>
    </xf>
    <xf numFmtId="0" fontId="1" fillId="4" borderId="0" xfId="13" applyFill="1" applyProtection="1"/>
    <xf numFmtId="0" fontId="1" fillId="4" borderId="0" xfId="13" applyFill="1" applyProtection="1">
      <protection hidden="1"/>
    </xf>
    <xf numFmtId="166" fontId="1" fillId="4" borderId="0" xfId="13" applyNumberFormat="1" applyFill="1" applyBorder="1" applyAlignment="1" applyProtection="1">
      <protection hidden="1"/>
    </xf>
    <xf numFmtId="0" fontId="1" fillId="4" borderId="0" xfId="13" applyFont="1" applyFill="1" applyBorder="1" applyAlignment="1" applyProtection="1">
      <alignment horizontal="center"/>
      <protection hidden="1"/>
    </xf>
    <xf numFmtId="166" fontId="1" fillId="4" borderId="0" xfId="13" applyNumberFormat="1" applyFont="1" applyFill="1" applyBorder="1" applyAlignment="1" applyProtection="1">
      <alignment horizontal="left"/>
      <protection hidden="1"/>
    </xf>
    <xf numFmtId="165" fontId="1" fillId="4" borderId="0" xfId="13" applyNumberFormat="1" applyFont="1" applyFill="1" applyBorder="1" applyAlignment="1" applyProtection="1">
      <protection hidden="1"/>
    </xf>
    <xf numFmtId="0" fontId="2" fillId="4" borderId="0" xfId="13" quotePrefix="1" applyFont="1" applyFill="1" applyBorder="1" applyAlignment="1" applyProtection="1">
      <alignment horizontal="left"/>
      <protection hidden="1"/>
    </xf>
    <xf numFmtId="0" fontId="2" fillId="4" borderId="3" xfId="13" applyFont="1" applyFill="1" applyBorder="1" applyAlignment="1" applyProtection="1">
      <alignment horizontal="left"/>
      <protection hidden="1"/>
    </xf>
    <xf numFmtId="165" fontId="1" fillId="4" borderId="4" xfId="13" applyNumberFormat="1" applyFont="1" applyFill="1" applyBorder="1" applyAlignment="1" applyProtection="1">
      <alignment horizontal="left"/>
      <protection hidden="1"/>
    </xf>
    <xf numFmtId="165" fontId="1" fillId="4" borderId="0" xfId="13" applyNumberFormat="1" applyFont="1" applyFill="1" applyBorder="1" applyAlignment="1" applyProtection="1">
      <alignment horizontal="left"/>
      <protection hidden="1"/>
    </xf>
    <xf numFmtId="166" fontId="1" fillId="4" borderId="0" xfId="13" applyNumberFormat="1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center"/>
      <protection hidden="1"/>
    </xf>
    <xf numFmtId="0" fontId="1" fillId="4" borderId="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hidden="1"/>
    </xf>
    <xf numFmtId="0" fontId="1" fillId="4" borderId="4" xfId="13" applyFont="1" applyFill="1" applyBorder="1" applyAlignment="1" applyProtection="1">
      <alignment horizontal="left"/>
      <protection hidden="1"/>
    </xf>
    <xf numFmtId="0" fontId="1" fillId="4" borderId="0" xfId="13" applyFill="1" applyBorder="1"/>
    <xf numFmtId="0" fontId="1" fillId="4" borderId="4" xfId="13" applyFont="1" applyFill="1" applyBorder="1" applyProtection="1">
      <protection hidden="1"/>
    </xf>
    <xf numFmtId="0" fontId="1" fillId="4" borderId="0" xfId="13" applyFont="1" applyFill="1" applyBorder="1" applyProtection="1">
      <protection hidden="1"/>
    </xf>
    <xf numFmtId="166" fontId="1" fillId="4" borderId="0" xfId="13" applyNumberFormat="1" applyFill="1" applyBorder="1" applyProtection="1">
      <protection hidden="1"/>
    </xf>
    <xf numFmtId="0" fontId="1" fillId="4" borderId="5" xfId="13" applyFont="1" applyFill="1" applyBorder="1" applyAlignment="1" applyProtection="1">
      <alignment horizontal="left"/>
      <protection hidden="1"/>
    </xf>
    <xf numFmtId="0" fontId="1" fillId="4" borderId="3" xfId="13" applyFont="1" applyFill="1" applyBorder="1" applyAlignment="1" applyProtection="1">
      <alignment horizontal="left"/>
      <protection hidden="1"/>
    </xf>
    <xf numFmtId="0" fontId="1" fillId="4" borderId="0" xfId="13" applyFont="1" applyFill="1" applyProtection="1">
      <protection hidden="1"/>
    </xf>
    <xf numFmtId="166" fontId="1" fillId="4" borderId="0" xfId="13" applyNumberFormat="1" applyFill="1" applyProtection="1">
      <protection hidden="1"/>
    </xf>
    <xf numFmtId="0" fontId="1" fillId="4" borderId="6" xfId="13" applyFill="1" applyBorder="1" applyAlignment="1" applyProtection="1">
      <alignment horizontal="left"/>
      <protection hidden="1"/>
    </xf>
    <xf numFmtId="0" fontId="1" fillId="4" borderId="7" xfId="13" applyFill="1" applyBorder="1" applyAlignment="1" applyProtection="1">
      <alignment horizontal="left"/>
      <protection hidden="1"/>
    </xf>
    <xf numFmtId="0" fontId="1" fillId="4" borderId="8" xfId="13" applyFont="1" applyFill="1" applyBorder="1" applyProtection="1">
      <protection hidden="1"/>
    </xf>
    <xf numFmtId="0" fontId="1" fillId="4" borderId="9" xfId="13" applyFont="1" applyFill="1" applyBorder="1" applyAlignment="1" applyProtection="1">
      <alignment horizontal="left"/>
      <protection hidden="1"/>
    </xf>
    <xf numFmtId="0" fontId="1" fillId="4" borderId="10" xfId="13" applyFill="1" applyBorder="1" applyAlignment="1" applyProtection="1">
      <alignment horizontal="left"/>
      <protection hidden="1"/>
    </xf>
    <xf numFmtId="0" fontId="11" fillId="4" borderId="0" xfId="13" applyFont="1" applyFill="1" applyProtection="1">
      <protection hidden="1"/>
    </xf>
    <xf numFmtId="0" fontId="12" fillId="4" borderId="0" xfId="13" applyFont="1" applyFill="1" applyBorder="1" applyAlignment="1" applyProtection="1">
      <alignment horizontal="left"/>
      <protection hidden="1"/>
    </xf>
    <xf numFmtId="165" fontId="1" fillId="4" borderId="0" xfId="13" applyNumberFormat="1" applyFill="1" applyBorder="1" applyAlignment="1" applyProtection="1">
      <alignment horizontal="left"/>
      <protection hidden="1"/>
    </xf>
    <xf numFmtId="0" fontId="1" fillId="4" borderId="0" xfId="13" applyFill="1" applyBorder="1" applyProtection="1">
      <protection hidden="1"/>
    </xf>
    <xf numFmtId="164" fontId="1" fillId="4" borderId="0" xfId="13" applyNumberFormat="1" applyFill="1" applyBorder="1" applyAlignment="1" applyProtection="1">
      <protection hidden="1"/>
    </xf>
    <xf numFmtId="164" fontId="1" fillId="4" borderId="0" xfId="13" applyNumberFormat="1" applyFill="1" applyBorder="1" applyAlignment="1" applyProtection="1">
      <alignment horizontal="right"/>
      <protection hidden="1"/>
    </xf>
    <xf numFmtId="3" fontId="3" fillId="4" borderId="0" xfId="9" applyNumberFormat="1" applyFill="1" applyAlignment="1" applyProtection="1">
      <protection hidden="1"/>
    </xf>
    <xf numFmtId="0" fontId="3" fillId="4" borderId="0" xfId="9" applyFill="1" applyAlignment="1" applyProtection="1">
      <protection hidden="1"/>
    </xf>
    <xf numFmtId="3" fontId="1" fillId="4" borderId="0" xfId="13" applyNumberFormat="1" applyFont="1" applyFill="1"/>
    <xf numFmtId="3" fontId="1" fillId="4" borderId="0" xfId="13" applyNumberFormat="1" applyFont="1" applyFill="1" applyProtection="1">
      <protection hidden="1"/>
    </xf>
    <xf numFmtId="166" fontId="1" fillId="4" borderId="0" xfId="13" applyNumberFormat="1" applyFont="1" applyFill="1" applyProtection="1">
      <protection hidden="1"/>
    </xf>
    <xf numFmtId="3" fontId="3" fillId="4" borderId="0" xfId="9" applyNumberFormat="1" applyFill="1" applyAlignment="1" applyProtection="1"/>
    <xf numFmtId="0" fontId="5" fillId="4" borderId="11" xfId="13" applyFont="1" applyFill="1" applyBorder="1" applyAlignment="1" applyProtection="1">
      <alignment horizontal="left"/>
      <protection hidden="1"/>
    </xf>
    <xf numFmtId="179" fontId="6" fillId="4" borderId="11" xfId="13" applyNumberFormat="1" applyFont="1" applyFill="1" applyBorder="1" applyProtection="1">
      <protection hidden="1"/>
    </xf>
    <xf numFmtId="168" fontId="6" fillId="4" borderId="0" xfId="13" applyNumberFormat="1" applyFont="1" applyFill="1" applyProtection="1">
      <protection hidden="1"/>
    </xf>
    <xf numFmtId="0" fontId="6" fillId="4" borderId="0" xfId="13" applyFont="1" applyFill="1" applyProtection="1">
      <protection hidden="1"/>
    </xf>
    <xf numFmtId="168" fontId="5" fillId="4" borderId="11" xfId="13" applyNumberFormat="1" applyFont="1" applyFill="1" applyBorder="1" applyAlignment="1" applyProtection="1">
      <alignment horizontal="center"/>
      <protection hidden="1"/>
    </xf>
    <xf numFmtId="0" fontId="5" fillId="4" borderId="11" xfId="13" applyFont="1" applyFill="1" applyBorder="1" applyAlignment="1" applyProtection="1">
      <alignment horizontal="center"/>
      <protection hidden="1"/>
    </xf>
    <xf numFmtId="169" fontId="6" fillId="4" borderId="11" xfId="13" applyNumberFormat="1" applyFont="1" applyFill="1" applyBorder="1" applyProtection="1">
      <protection hidden="1"/>
    </xf>
    <xf numFmtId="180" fontId="6" fillId="4" borderId="11" xfId="13" applyNumberFormat="1" applyFont="1" applyFill="1" applyBorder="1" applyProtection="1">
      <protection hidden="1"/>
    </xf>
    <xf numFmtId="168" fontId="5" fillId="4" borderId="0" xfId="13" applyNumberFormat="1" applyFont="1" applyFill="1" applyBorder="1" applyAlignment="1" applyProtection="1">
      <alignment horizontal="center"/>
      <protection hidden="1"/>
    </xf>
    <xf numFmtId="179" fontId="5" fillId="4" borderId="11" xfId="13" applyNumberFormat="1" applyFont="1" applyFill="1" applyBorder="1" applyProtection="1">
      <protection hidden="1"/>
    </xf>
    <xf numFmtId="181" fontId="1" fillId="4" borderId="0" xfId="13" applyNumberFormat="1" applyFill="1" applyProtection="1">
      <protection hidden="1"/>
    </xf>
    <xf numFmtId="0" fontId="4" fillId="4" borderId="0" xfId="13" applyFont="1" applyFill="1"/>
    <xf numFmtId="3" fontId="1" fillId="4" borderId="0" xfId="13" applyNumberFormat="1" applyFont="1" applyFill="1" applyProtection="1"/>
    <xf numFmtId="3" fontId="1" fillId="4" borderId="0" xfId="13" quotePrefix="1" applyNumberFormat="1" applyFont="1" applyFill="1" applyAlignment="1" applyProtection="1">
      <alignment horizontal="left"/>
      <protection hidden="1"/>
    </xf>
    <xf numFmtId="3" fontId="1" fillId="4" borderId="12" xfId="13" applyNumberFormat="1" applyFont="1" applyFill="1" applyBorder="1" applyProtection="1">
      <protection hidden="1"/>
    </xf>
    <xf numFmtId="0" fontId="5" fillId="4" borderId="13" xfId="13" applyFont="1" applyFill="1" applyBorder="1" applyAlignment="1" applyProtection="1">
      <alignment horizontal="center"/>
      <protection hidden="1"/>
    </xf>
    <xf numFmtId="167" fontId="6" fillId="4" borderId="11" xfId="13" applyNumberFormat="1" applyFont="1" applyFill="1" applyBorder="1" applyProtection="1">
      <protection hidden="1"/>
    </xf>
    <xf numFmtId="168" fontId="6" fillId="4" borderId="11" xfId="13" applyNumberFormat="1" applyFont="1" applyFill="1" applyBorder="1" applyProtection="1">
      <protection hidden="1"/>
    </xf>
    <xf numFmtId="169" fontId="6" fillId="4" borderId="13" xfId="13" applyNumberFormat="1" applyFont="1" applyFill="1" applyBorder="1" applyProtection="1">
      <protection hidden="1"/>
    </xf>
    <xf numFmtId="0" fontId="6" fillId="4" borderId="14" xfId="13" applyFont="1" applyFill="1" applyBorder="1" applyProtection="1">
      <protection hidden="1"/>
    </xf>
    <xf numFmtId="0" fontId="6" fillId="4" borderId="0" xfId="13" applyFont="1" applyFill="1" applyBorder="1" applyProtection="1">
      <protection hidden="1"/>
    </xf>
    <xf numFmtId="0" fontId="7" fillId="4" borderId="15" xfId="13" applyFont="1" applyFill="1" applyBorder="1" applyProtection="1">
      <protection hidden="1"/>
    </xf>
    <xf numFmtId="0" fontId="6" fillId="4" borderId="15" xfId="13" applyFont="1" applyFill="1" applyBorder="1" applyProtection="1">
      <protection hidden="1"/>
    </xf>
    <xf numFmtId="167" fontId="5" fillId="4" borderId="11" xfId="13" applyNumberFormat="1" applyFont="1" applyFill="1" applyBorder="1" applyProtection="1">
      <protection hidden="1"/>
    </xf>
    <xf numFmtId="169" fontId="6" fillId="4" borderId="0" xfId="13" applyNumberFormat="1" applyFont="1" applyFill="1" applyBorder="1" applyProtection="1">
      <protection hidden="1"/>
    </xf>
    <xf numFmtId="178" fontId="6" fillId="4" borderId="0" xfId="13" applyNumberFormat="1" applyFont="1" applyFill="1" applyBorder="1" applyProtection="1">
      <protection hidden="1"/>
    </xf>
    <xf numFmtId="179" fontId="6" fillId="4" borderId="0" xfId="13" applyNumberFormat="1" applyFont="1" applyFill="1" applyBorder="1" applyProtection="1">
      <protection hidden="1"/>
    </xf>
    <xf numFmtId="167" fontId="5" fillId="4" borderId="0" xfId="13" applyNumberFormat="1" applyFont="1" applyFill="1" applyBorder="1" applyProtection="1">
      <protection hidden="1"/>
    </xf>
    <xf numFmtId="0" fontId="15" fillId="5" borderId="2" xfId="13" applyFont="1" applyFill="1" applyBorder="1" applyAlignment="1" applyProtection="1">
      <alignment horizontal="left"/>
      <protection hidden="1"/>
    </xf>
    <xf numFmtId="0" fontId="16" fillId="5" borderId="2" xfId="13" applyFont="1" applyFill="1" applyBorder="1" applyAlignment="1" applyProtection="1">
      <alignment horizontal="left"/>
      <protection hidden="1"/>
    </xf>
    <xf numFmtId="0" fontId="17" fillId="5" borderId="2" xfId="13" applyNumberFormat="1" applyFont="1" applyFill="1" applyBorder="1" applyAlignment="1" applyProtection="1">
      <protection hidden="1"/>
    </xf>
    <xf numFmtId="165" fontId="17" fillId="5" borderId="2" xfId="13" applyNumberFormat="1" applyFont="1" applyFill="1" applyBorder="1" applyAlignment="1" applyProtection="1">
      <protection hidden="1"/>
    </xf>
    <xf numFmtId="0" fontId="0" fillId="4" borderId="0" xfId="0" applyFill="1" applyBorder="1" applyProtection="1">
      <protection hidden="1"/>
    </xf>
    <xf numFmtId="164" fontId="1" fillId="4" borderId="0" xfId="13" applyNumberFormat="1" applyFill="1" applyBorder="1" applyProtection="1">
      <protection hidden="1"/>
    </xf>
    <xf numFmtId="164" fontId="1" fillId="4" borderId="0" xfId="13" applyNumberFormat="1" applyFont="1" applyFill="1" applyBorder="1" applyProtection="1">
      <protection hidden="1"/>
    </xf>
    <xf numFmtId="0" fontId="1" fillId="3" borderId="0" xfId="13" applyFont="1" applyFill="1" applyBorder="1" applyAlignment="1" applyProtection="1">
      <alignment horizontal="left"/>
      <protection locked="0" hidden="1"/>
    </xf>
    <xf numFmtId="0" fontId="1" fillId="3" borderId="0" xfId="13" applyFont="1" applyFill="1" applyBorder="1" applyAlignment="1" applyProtection="1">
      <alignment horizontal="left"/>
      <protection hidden="1"/>
    </xf>
    <xf numFmtId="164" fontId="1" fillId="4" borderId="0" xfId="13" applyNumberFormat="1" applyFill="1" applyAlignment="1">
      <alignment horizontal="right"/>
    </xf>
    <xf numFmtId="178" fontId="1" fillId="4" borderId="4" xfId="13" applyNumberFormat="1" applyFill="1" applyBorder="1" applyAlignment="1" applyProtection="1">
      <alignment horizontal="right"/>
      <protection hidden="1"/>
    </xf>
    <xf numFmtId="178" fontId="1" fillId="4" borderId="0" xfId="13" applyNumberFormat="1" applyFill="1" applyBorder="1" applyAlignment="1" applyProtection="1">
      <alignment horizontal="right"/>
      <protection hidden="1"/>
    </xf>
    <xf numFmtId="164" fontId="1" fillId="4" borderId="4" xfId="13" applyNumberFormat="1" applyFill="1" applyBorder="1" applyAlignment="1" applyProtection="1">
      <alignment horizontal="right"/>
      <protection hidden="1"/>
    </xf>
    <xf numFmtId="178" fontId="1" fillId="4" borderId="0" xfId="13" applyNumberFormat="1" applyFill="1" applyBorder="1" applyAlignment="1">
      <alignment horizontal="right"/>
    </xf>
    <xf numFmtId="178" fontId="1" fillId="4" borderId="0" xfId="13" applyNumberFormat="1" applyFont="1" applyFill="1" applyBorder="1" applyAlignment="1" applyProtection="1">
      <alignment horizontal="right"/>
      <protection hidden="1"/>
    </xf>
    <xf numFmtId="165" fontId="1" fillId="4" borderId="0" xfId="13" applyNumberFormat="1" applyFill="1" applyBorder="1" applyAlignment="1" applyProtection="1">
      <alignment horizontal="right"/>
      <protection hidden="1"/>
    </xf>
    <xf numFmtId="165" fontId="1" fillId="4" borderId="0" xfId="13" applyNumberFormat="1" applyFont="1" applyFill="1" applyBorder="1" applyAlignment="1" applyProtection="1">
      <alignment horizontal="right"/>
      <protection hidden="1"/>
    </xf>
    <xf numFmtId="0" fontId="1" fillId="4" borderId="0" xfId="13" applyFill="1" applyBorder="1" applyAlignment="1" applyProtection="1">
      <alignment horizontal="right"/>
      <protection hidden="1"/>
    </xf>
    <xf numFmtId="0" fontId="1" fillId="4" borderId="0" xfId="13" applyFill="1" applyBorder="1" applyAlignment="1">
      <alignment horizontal="right"/>
    </xf>
    <xf numFmtId="0" fontId="1" fillId="4" borderId="0" xfId="13" applyFont="1" applyFill="1" applyBorder="1" applyAlignment="1" applyProtection="1">
      <alignment horizontal="right"/>
      <protection hidden="1"/>
    </xf>
    <xf numFmtId="164" fontId="1" fillId="6" borderId="0" xfId="13" applyNumberFormat="1" applyFill="1" applyBorder="1" applyAlignment="1" applyProtection="1">
      <protection hidden="1"/>
    </xf>
    <xf numFmtId="164" fontId="1" fillId="7" borderId="0" xfId="13" applyNumberFormat="1" applyFill="1" applyBorder="1" applyAlignment="1" applyProtection="1">
      <protection locked="0" hidden="1"/>
    </xf>
    <xf numFmtId="0" fontId="1" fillId="2" borderId="0" xfId="13" applyFont="1" applyFill="1" applyBorder="1" applyAlignment="1" applyProtection="1">
      <alignment horizontal="center"/>
      <protection locked="0" hidden="1"/>
    </xf>
    <xf numFmtId="164" fontId="1" fillId="3" borderId="0" xfId="13" applyNumberFormat="1" applyFont="1" applyFill="1" applyBorder="1" applyAlignment="1" applyProtection="1">
      <alignment horizontal="right"/>
      <protection locked="0" hidden="1"/>
    </xf>
    <xf numFmtId="164" fontId="14" fillId="3" borderId="0" xfId="0" applyNumberFormat="1" applyFont="1" applyFill="1" applyBorder="1" applyAlignment="1" applyProtection="1">
      <alignment horizontal="right"/>
      <protection locked="0" hidden="1"/>
    </xf>
    <xf numFmtId="178" fontId="1" fillId="8" borderId="9" xfId="13" applyNumberFormat="1" applyFill="1" applyBorder="1" applyAlignment="1" applyProtection="1">
      <alignment horizontal="right"/>
      <protection hidden="1"/>
    </xf>
    <xf numFmtId="0" fontId="2" fillId="8" borderId="9" xfId="13" applyFont="1" applyFill="1" applyBorder="1" applyAlignment="1" applyProtection="1">
      <alignment horizontal="left"/>
      <protection hidden="1"/>
    </xf>
    <xf numFmtId="0" fontId="2" fillId="9" borderId="9" xfId="13" applyFont="1" applyFill="1" applyBorder="1" applyAlignment="1" applyProtection="1">
      <alignment horizontal="left"/>
      <protection hidden="1"/>
    </xf>
    <xf numFmtId="164" fontId="1" fillId="9" borderId="9" xfId="13" applyNumberFormat="1" applyFill="1" applyBorder="1" applyAlignment="1" applyProtection="1">
      <alignment horizontal="right"/>
      <protection hidden="1"/>
    </xf>
    <xf numFmtId="178" fontId="1" fillId="2" borderId="0" xfId="13" applyNumberFormat="1" applyFill="1" applyBorder="1" applyAlignment="1" applyProtection="1">
      <alignment horizontal="right"/>
      <protection locked="0" hidden="1"/>
    </xf>
    <xf numFmtId="178" fontId="1" fillId="6" borderId="0" xfId="13" applyNumberFormat="1" applyFill="1" applyBorder="1" applyAlignment="1" applyProtection="1">
      <alignment horizontal="right"/>
      <protection hidden="1"/>
    </xf>
    <xf numFmtId="178" fontId="1" fillId="10" borderId="0" xfId="13" applyNumberFormat="1" applyFill="1" applyBorder="1" applyAlignment="1" applyProtection="1">
      <alignment horizontal="right"/>
      <protection locked="0" hidden="1"/>
    </xf>
    <xf numFmtId="178" fontId="1" fillId="2" borderId="0" xfId="13" applyNumberFormat="1" applyFill="1" applyBorder="1" applyAlignment="1" applyProtection="1">
      <alignment horizontal="right"/>
      <protection locked="0"/>
    </xf>
    <xf numFmtId="178" fontId="1" fillId="2" borderId="0" xfId="13" applyNumberFormat="1" applyFont="1" applyFill="1" applyBorder="1" applyAlignment="1" applyProtection="1">
      <alignment horizontal="right"/>
      <protection locked="0" hidden="1"/>
    </xf>
    <xf numFmtId="178" fontId="2" fillId="8" borderId="9" xfId="13" applyNumberFormat="1" applyFont="1" applyFill="1" applyBorder="1" applyAlignment="1">
      <alignment horizontal="right"/>
    </xf>
    <xf numFmtId="1" fontId="1" fillId="3" borderId="0" xfId="13" applyNumberFormat="1" applyFill="1" applyBorder="1" applyAlignment="1" applyProtection="1">
      <alignment horizontal="center"/>
      <protection locked="0" hidden="1"/>
    </xf>
    <xf numFmtId="164" fontId="1" fillId="8" borderId="0" xfId="13" applyNumberFormat="1" applyFill="1" applyBorder="1" applyProtection="1">
      <protection hidden="1"/>
    </xf>
    <xf numFmtId="0" fontId="15" fillId="5" borderId="0" xfId="13" applyFont="1" applyFill="1" applyProtection="1">
      <protection hidden="1"/>
    </xf>
    <xf numFmtId="0" fontId="11" fillId="5" borderId="0" xfId="13" applyFont="1" applyFill="1" applyProtection="1">
      <protection hidden="1"/>
    </xf>
    <xf numFmtId="0" fontId="1" fillId="5" borderId="0" xfId="13" applyFill="1" applyProtection="1">
      <protection hidden="1"/>
    </xf>
    <xf numFmtId="49" fontId="1" fillId="11" borderId="0" xfId="13" applyNumberFormat="1" applyFont="1" applyFill="1" applyBorder="1" applyAlignment="1" applyProtection="1">
      <alignment horizontal="center"/>
      <protection hidden="1"/>
    </xf>
    <xf numFmtId="49" fontId="1" fillId="11" borderId="0" xfId="13" applyNumberFormat="1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center"/>
      <protection locked="0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KVKRHVDAC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KVKRHVAV.xlsx" TargetMode="External"/><Relationship Id="rId1" Type="http://schemas.openxmlformats.org/officeDocument/2006/relationships/hyperlink" Target="VKVKRHV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VKRHV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81"/>
  <sheetViews>
    <sheetView tabSelected="1" zoomScaleNormal="100" workbookViewId="0">
      <selection activeCell="C3" sqref="C3"/>
    </sheetView>
  </sheetViews>
  <sheetFormatPr defaultRowHeight="12.75" x14ac:dyDescent="0.2"/>
  <cols>
    <col min="1" max="1" width="34.140625" style="8" customWidth="1"/>
    <col min="2" max="2" width="13.28515625" style="8" customWidth="1"/>
    <col min="3" max="3" width="19.85546875" style="8" customWidth="1"/>
    <col min="4" max="4" width="5.42578125" style="8" customWidth="1"/>
    <col min="5" max="5" width="17.85546875" style="8" customWidth="1"/>
    <col min="6" max="6" width="15.7109375" style="8" customWidth="1"/>
    <col min="7" max="7" width="17.140625" style="8" customWidth="1"/>
    <col min="8" max="8" width="15.42578125" style="8" customWidth="1"/>
    <col min="9" max="9" width="16.7109375" style="8" customWidth="1"/>
    <col min="10" max="10" width="12.28515625" style="8" customWidth="1"/>
    <col min="11" max="11" width="15.85546875" style="8" bestFit="1" customWidth="1"/>
    <col min="12" max="20" width="9.140625" style="8"/>
    <col min="21" max="21" width="12.140625" style="8" bestFit="1" customWidth="1"/>
    <col min="22" max="16384" width="9.140625" style="8"/>
  </cols>
  <sheetData>
    <row r="1" spans="1:11" ht="27" customHeight="1" thickTop="1" x14ac:dyDescent="0.3">
      <c r="A1" s="83" t="s">
        <v>81</v>
      </c>
      <c r="B1" s="84"/>
      <c r="C1" s="84"/>
      <c r="D1" s="84"/>
      <c r="E1" s="84"/>
      <c r="F1" s="84"/>
      <c r="G1" s="84"/>
      <c r="H1" s="84"/>
      <c r="I1" s="85"/>
      <c r="J1" s="86"/>
      <c r="K1" s="7"/>
    </row>
    <row r="2" spans="1:11" x14ac:dyDescent="0.2">
      <c r="A2" s="9"/>
      <c r="B2" s="9"/>
      <c r="C2" s="9"/>
      <c r="D2" s="9"/>
      <c r="E2" s="9"/>
      <c r="F2" s="9"/>
      <c r="G2" s="9"/>
      <c r="H2" s="9"/>
      <c r="I2" s="10"/>
      <c r="J2" s="10"/>
      <c r="K2" s="10"/>
    </row>
    <row r="3" spans="1:11" x14ac:dyDescent="0.2">
      <c r="A3" s="9" t="s">
        <v>0</v>
      </c>
      <c r="B3" s="9"/>
      <c r="C3" s="1"/>
      <c r="D3" s="11"/>
      <c r="E3" s="11"/>
      <c r="F3" s="11"/>
      <c r="G3" s="9"/>
      <c r="H3" s="9"/>
      <c r="I3" s="10"/>
      <c r="J3" s="10"/>
      <c r="K3" s="12"/>
    </row>
    <row r="4" spans="1:11" x14ac:dyDescent="0.2">
      <c r="A4" s="9" t="s">
        <v>1</v>
      </c>
      <c r="B4" s="9"/>
      <c r="C4" s="90"/>
      <c r="D4" s="91"/>
      <c r="E4" s="91"/>
      <c r="F4" s="14"/>
      <c r="G4" s="15"/>
      <c r="H4" s="15"/>
      <c r="I4" s="16"/>
      <c r="J4" s="10"/>
    </row>
    <row r="5" spans="1:11" x14ac:dyDescent="0.2">
      <c r="A5" s="10" t="s">
        <v>2</v>
      </c>
      <c r="B5" s="10"/>
      <c r="C5" s="5">
        <v>0</v>
      </c>
      <c r="D5" s="17"/>
      <c r="E5" s="17"/>
      <c r="F5" s="14"/>
      <c r="G5" s="15"/>
      <c r="H5" s="10"/>
      <c r="I5" s="17"/>
      <c r="J5" s="10"/>
    </row>
    <row r="6" spans="1:11" x14ac:dyDescent="0.2">
      <c r="A6" s="10" t="s">
        <v>3</v>
      </c>
      <c r="B6" s="10"/>
      <c r="C6" s="5">
        <v>0</v>
      </c>
      <c r="D6" s="17"/>
      <c r="E6" s="17"/>
      <c r="F6" s="14"/>
      <c r="G6" s="15"/>
      <c r="H6" s="10"/>
      <c r="I6" s="17"/>
      <c r="J6" s="10"/>
    </row>
    <row r="7" spans="1:11" x14ac:dyDescent="0.2">
      <c r="A7" s="20" t="s">
        <v>4</v>
      </c>
      <c r="B7" s="20"/>
      <c r="C7" s="103">
        <f>C5+C6</f>
        <v>0</v>
      </c>
      <c r="D7" s="17"/>
      <c r="E7" s="17"/>
      <c r="F7" s="14"/>
      <c r="G7" s="15"/>
      <c r="H7" s="10"/>
      <c r="I7" s="17"/>
      <c r="J7" s="10"/>
    </row>
    <row r="8" spans="1:11" x14ac:dyDescent="0.2">
      <c r="A8" s="13" t="s">
        <v>5</v>
      </c>
      <c r="B8" s="13"/>
      <c r="C8" s="104">
        <v>0</v>
      </c>
      <c r="D8" s="17"/>
      <c r="E8" s="17"/>
      <c r="F8" s="14"/>
      <c r="G8" s="15"/>
      <c r="H8" s="10"/>
      <c r="I8" s="17"/>
      <c r="J8" s="10"/>
    </row>
    <row r="9" spans="1:11" x14ac:dyDescent="0.2">
      <c r="A9" s="13" t="s">
        <v>40</v>
      </c>
      <c r="B9" s="13"/>
      <c r="C9" s="105" t="s">
        <v>39</v>
      </c>
      <c r="D9" s="18"/>
      <c r="E9" s="18"/>
      <c r="F9" s="14"/>
      <c r="G9" s="15"/>
      <c r="H9" s="15"/>
      <c r="I9" s="16"/>
      <c r="J9" s="10"/>
    </row>
    <row r="10" spans="1:11" x14ac:dyDescent="0.2">
      <c r="A10" s="13" t="s">
        <v>6</v>
      </c>
      <c r="B10" s="13"/>
      <c r="C10" s="106">
        <v>0</v>
      </c>
      <c r="D10" s="19"/>
      <c r="E10" s="19"/>
      <c r="F10" s="14"/>
      <c r="G10" s="15"/>
      <c r="H10" s="15"/>
      <c r="I10" s="16"/>
      <c r="J10" s="10"/>
    </row>
    <row r="11" spans="1:11" x14ac:dyDescent="0.2">
      <c r="A11" s="13" t="s">
        <v>41</v>
      </c>
      <c r="B11" s="13"/>
      <c r="C11" s="105" t="s">
        <v>39</v>
      </c>
      <c r="D11" s="18"/>
      <c r="E11" s="18"/>
      <c r="F11" s="14"/>
      <c r="G11" s="15"/>
      <c r="H11" s="14"/>
      <c r="I11" s="20"/>
      <c r="J11" s="10"/>
      <c r="K11" s="17"/>
    </row>
    <row r="12" spans="1:11" x14ac:dyDescent="0.2">
      <c r="A12" s="13" t="s">
        <v>42</v>
      </c>
      <c r="B12" s="13"/>
      <c r="C12" s="105" t="s">
        <v>39</v>
      </c>
      <c r="D12" s="18"/>
      <c r="E12" s="18"/>
      <c r="F12" s="13"/>
      <c r="G12" s="15"/>
      <c r="H12" s="15"/>
      <c r="I12" s="16"/>
      <c r="J12" s="10"/>
      <c r="K12" s="10"/>
    </row>
    <row r="13" spans="1:11" x14ac:dyDescent="0.2">
      <c r="A13" s="13" t="s">
        <v>43</v>
      </c>
      <c r="B13" s="13"/>
      <c r="C13" s="105" t="s">
        <v>39</v>
      </c>
      <c r="D13" s="18"/>
      <c r="E13" s="18"/>
      <c r="F13" s="13"/>
      <c r="G13" s="15"/>
      <c r="H13" s="9"/>
      <c r="I13" s="10"/>
      <c r="J13" s="10"/>
      <c r="K13" s="10"/>
    </row>
    <row r="14" spans="1:11" ht="13.5" thickBot="1" x14ac:dyDescent="0.25">
      <c r="A14" s="21" t="s">
        <v>7</v>
      </c>
      <c r="B14" s="21"/>
      <c r="C14" s="9"/>
      <c r="D14" s="9"/>
      <c r="E14" s="9"/>
      <c r="F14" s="9"/>
      <c r="G14" s="9"/>
      <c r="H14" s="9"/>
      <c r="I14" s="10"/>
      <c r="J14" s="10"/>
      <c r="K14" s="10"/>
    </row>
    <row r="15" spans="1:11" ht="14.25" thickTop="1" thickBot="1" x14ac:dyDescent="0.25">
      <c r="A15" s="109" t="s">
        <v>8</v>
      </c>
      <c r="B15" s="22"/>
      <c r="C15" s="9"/>
      <c r="D15" s="9"/>
      <c r="E15" s="9"/>
      <c r="F15" s="9"/>
      <c r="G15" s="9"/>
      <c r="H15" s="9"/>
      <c r="I15" s="10"/>
      <c r="J15" s="10"/>
      <c r="K15" s="10"/>
    </row>
    <row r="16" spans="1:11" ht="14.25" thickTop="1" thickBot="1" x14ac:dyDescent="0.25">
      <c r="A16" s="9"/>
      <c r="B16" s="9"/>
      <c r="C16" s="9"/>
      <c r="D16" s="9"/>
      <c r="E16" s="9"/>
      <c r="F16" s="9"/>
      <c r="G16" s="9"/>
      <c r="H16" s="9"/>
      <c r="I16" s="10"/>
      <c r="J16" s="10"/>
      <c r="K16" s="10"/>
    </row>
    <row r="17" spans="1:11" ht="14.25" thickTop="1" thickBot="1" x14ac:dyDescent="0.25">
      <c r="A17" s="23" t="s">
        <v>9</v>
      </c>
      <c r="B17" s="24"/>
      <c r="C17" s="9"/>
      <c r="D17" s="9"/>
      <c r="E17" s="9"/>
      <c r="F17" s="93">
        <f>IF(AND(C9="ja",C13="ja"),J163-250,J163)</f>
        <v>0</v>
      </c>
      <c r="J17" s="16"/>
    </row>
    <row r="18" spans="1:11" ht="13.5" thickTop="1" x14ac:dyDescent="0.2">
      <c r="A18" s="13" t="s">
        <v>10</v>
      </c>
      <c r="B18" s="13"/>
      <c r="C18" s="14"/>
      <c r="D18" s="14"/>
      <c r="E18" s="14"/>
      <c r="F18" s="48">
        <f>C7*10/100</f>
        <v>0</v>
      </c>
      <c r="G18" s="94"/>
      <c r="J18" s="20"/>
      <c r="K18" s="17"/>
    </row>
    <row r="19" spans="1:11" x14ac:dyDescent="0.2">
      <c r="A19" s="13"/>
      <c r="B19" s="13"/>
      <c r="C19" s="13" t="s">
        <v>11</v>
      </c>
      <c r="D19" s="13"/>
      <c r="E19" s="13"/>
      <c r="F19" s="48">
        <f>IF(C9="ja",-F18/2,0)</f>
        <v>0</v>
      </c>
      <c r="G19" s="94"/>
      <c r="J19" s="20"/>
      <c r="K19" s="17"/>
    </row>
    <row r="20" spans="1:11" x14ac:dyDescent="0.2">
      <c r="A20" s="13"/>
      <c r="B20" s="13"/>
      <c r="C20" s="13" t="s">
        <v>12</v>
      </c>
      <c r="D20" s="13"/>
      <c r="E20" s="13"/>
      <c r="F20" s="48">
        <f>IF(C10&gt;(F18+F19),-(F18+F19),-C10)</f>
        <v>0</v>
      </c>
      <c r="G20" s="94"/>
      <c r="J20" s="20"/>
      <c r="K20" s="17"/>
    </row>
    <row r="21" spans="1:11" x14ac:dyDescent="0.2">
      <c r="A21" s="13"/>
      <c r="B21" s="13"/>
      <c r="C21" s="13" t="s">
        <v>13</v>
      </c>
      <c r="D21" s="13"/>
      <c r="E21" s="13"/>
      <c r="F21" s="92">
        <f>E277</f>
        <v>0</v>
      </c>
      <c r="G21" s="94"/>
      <c r="J21" s="20"/>
      <c r="K21" s="17"/>
    </row>
    <row r="22" spans="1:11" x14ac:dyDescent="0.2">
      <c r="A22" s="13"/>
      <c r="B22" s="13"/>
      <c r="C22" s="13" t="s">
        <v>14</v>
      </c>
      <c r="D22" s="13"/>
      <c r="E22" s="13"/>
      <c r="F22" s="48">
        <f>H276</f>
        <v>0</v>
      </c>
      <c r="G22" s="94"/>
      <c r="J22" s="20"/>
      <c r="K22" s="17"/>
    </row>
    <row r="23" spans="1:11" x14ac:dyDescent="0.2">
      <c r="A23" s="14" t="s">
        <v>15</v>
      </c>
      <c r="B23" s="14"/>
      <c r="C23" s="14"/>
      <c r="D23" s="14"/>
      <c r="E23" s="14"/>
      <c r="F23" s="4">
        <f>C23*25</f>
        <v>0</v>
      </c>
      <c r="G23" s="94"/>
      <c r="J23" s="10"/>
      <c r="K23" s="10"/>
    </row>
    <row r="24" spans="1:11" x14ac:dyDescent="0.2">
      <c r="A24" s="13" t="s">
        <v>16</v>
      </c>
      <c r="B24" s="13"/>
      <c r="C24" s="2">
        <v>0</v>
      </c>
      <c r="D24" s="26"/>
      <c r="E24" s="26"/>
      <c r="F24" s="48">
        <f>C24*30</f>
        <v>0</v>
      </c>
      <c r="G24" s="94"/>
      <c r="J24" s="10"/>
      <c r="K24" s="10"/>
    </row>
    <row r="25" spans="1:11" x14ac:dyDescent="0.2">
      <c r="A25" s="13" t="s">
        <v>17</v>
      </c>
      <c r="B25" s="13"/>
      <c r="C25" s="14"/>
      <c r="D25" s="14"/>
      <c r="E25" s="14"/>
      <c r="F25" s="4">
        <v>770</v>
      </c>
      <c r="G25" s="94"/>
      <c r="J25" s="10"/>
      <c r="K25" s="10"/>
    </row>
    <row r="26" spans="1:11" ht="15.75" thickBot="1" x14ac:dyDescent="0.3">
      <c r="A26" s="27" t="s">
        <v>80</v>
      </c>
      <c r="B26" s="27"/>
      <c r="C26" s="28"/>
      <c r="D26" s="28"/>
      <c r="E26" s="28"/>
      <c r="F26" s="107">
        <v>0</v>
      </c>
      <c r="G26" s="94"/>
      <c r="J26" s="10"/>
      <c r="K26" s="10"/>
    </row>
    <row r="27" spans="1:11" ht="14.25" thickTop="1" thickBot="1" x14ac:dyDescent="0.25">
      <c r="A27" s="29" t="s">
        <v>18</v>
      </c>
      <c r="B27" s="13"/>
      <c r="C27" s="14"/>
      <c r="D27" s="14"/>
      <c r="F27" s="93">
        <f>SUM(F18:F26)</f>
        <v>770</v>
      </c>
      <c r="J27" s="10"/>
      <c r="K27" s="10"/>
    </row>
    <row r="28" spans="1:11" ht="14.25" thickTop="1" thickBot="1" x14ac:dyDescent="0.25">
      <c r="B28" s="30"/>
      <c r="C28" s="14"/>
      <c r="D28" s="14"/>
      <c r="E28" s="31" t="s">
        <v>19</v>
      </c>
      <c r="F28" s="93">
        <f>(F17+F25)*21%</f>
        <v>161.69999999999999</v>
      </c>
      <c r="J28" s="10"/>
      <c r="K28" s="10"/>
    </row>
    <row r="29" spans="1:11" ht="14.25" thickTop="1" thickBot="1" x14ac:dyDescent="0.25">
      <c r="A29" s="30"/>
      <c r="B29" s="30"/>
      <c r="C29" s="14"/>
      <c r="D29" s="14"/>
      <c r="E29" s="32"/>
      <c r="F29" s="94"/>
      <c r="J29" s="10"/>
      <c r="K29" s="10"/>
    </row>
    <row r="30" spans="1:11" ht="14.25" thickTop="1" thickBot="1" x14ac:dyDescent="0.25">
      <c r="A30" s="34" t="s">
        <v>20</v>
      </c>
      <c r="B30" s="35"/>
      <c r="C30" s="14"/>
      <c r="D30" s="14"/>
      <c r="E30" s="36"/>
      <c r="F30" s="108">
        <f>SUM(F17:F28)-F27</f>
        <v>931.7</v>
      </c>
      <c r="J30" s="10"/>
      <c r="K30" s="10"/>
    </row>
    <row r="31" spans="1:11" ht="14.25" thickTop="1" thickBot="1" x14ac:dyDescent="0.25">
      <c r="A31" s="13"/>
      <c r="B31" s="13"/>
      <c r="C31" s="14"/>
      <c r="D31" s="14"/>
      <c r="E31" s="14"/>
      <c r="F31" s="14"/>
      <c r="G31" s="14"/>
      <c r="H31" s="36"/>
      <c r="I31" s="37"/>
      <c r="J31" s="10"/>
      <c r="K31" s="10"/>
    </row>
    <row r="32" spans="1:11" ht="14.25" thickTop="1" thickBot="1" x14ac:dyDescent="0.25">
      <c r="A32" s="110" t="s">
        <v>21</v>
      </c>
      <c r="B32" s="22"/>
      <c r="C32" s="14"/>
      <c r="D32" s="14"/>
      <c r="E32" s="14"/>
      <c r="F32" s="14"/>
      <c r="G32" s="14"/>
      <c r="H32" s="25"/>
      <c r="I32" s="10"/>
      <c r="J32" s="10"/>
      <c r="K32" s="10"/>
    </row>
    <row r="33" spans="1:19" ht="13.5" thickTop="1" x14ac:dyDescent="0.2">
      <c r="A33" s="13"/>
      <c r="B33" s="13"/>
      <c r="C33" s="14"/>
      <c r="D33" s="14"/>
      <c r="E33" s="14"/>
      <c r="F33" s="14"/>
      <c r="G33" s="14"/>
      <c r="H33" s="25"/>
      <c r="I33" s="10"/>
      <c r="J33" s="10"/>
      <c r="K33" s="10"/>
    </row>
    <row r="34" spans="1:19" x14ac:dyDescent="0.2">
      <c r="A34" s="13" t="s">
        <v>22</v>
      </c>
      <c r="B34" s="13"/>
      <c r="C34" s="14"/>
      <c r="D34" s="14"/>
      <c r="E34" s="14"/>
      <c r="F34" s="4">
        <v>0</v>
      </c>
      <c r="G34" s="10"/>
      <c r="J34" s="10"/>
      <c r="K34" s="10"/>
    </row>
    <row r="35" spans="1:19" x14ac:dyDescent="0.2">
      <c r="A35" s="13" t="s">
        <v>23</v>
      </c>
      <c r="B35" s="13"/>
      <c r="C35" s="14"/>
      <c r="D35" s="14"/>
      <c r="E35" s="14"/>
      <c r="F35" s="4">
        <v>0</v>
      </c>
      <c r="G35" s="10"/>
      <c r="J35" s="10"/>
      <c r="K35" s="10"/>
    </row>
    <row r="36" spans="1:19" x14ac:dyDescent="0.2">
      <c r="A36" s="13" t="s">
        <v>24</v>
      </c>
      <c r="B36" s="13"/>
      <c r="C36" s="14"/>
      <c r="D36" s="14"/>
      <c r="E36" s="14"/>
      <c r="F36" s="4">
        <v>0</v>
      </c>
      <c r="G36" s="10"/>
      <c r="J36" s="10"/>
      <c r="K36" s="10"/>
    </row>
    <row r="37" spans="1:19" x14ac:dyDescent="0.2">
      <c r="A37" s="13" t="s">
        <v>25</v>
      </c>
      <c r="B37" s="123"/>
      <c r="C37" s="125">
        <v>0</v>
      </c>
      <c r="D37" s="124"/>
      <c r="E37" s="16"/>
      <c r="F37" s="3">
        <f>C37*50</f>
        <v>0</v>
      </c>
      <c r="G37" s="10"/>
      <c r="J37" s="10"/>
      <c r="K37" s="16"/>
      <c r="L37" s="26"/>
      <c r="M37" s="26"/>
      <c r="N37" s="16"/>
      <c r="O37" s="26"/>
      <c r="P37" s="26"/>
      <c r="Q37" s="25"/>
      <c r="R37" s="16"/>
      <c r="S37" s="16"/>
    </row>
    <row r="38" spans="1:19" ht="13.5" thickBot="1" x14ac:dyDescent="0.25">
      <c r="A38" s="13" t="s">
        <v>26</v>
      </c>
      <c r="B38" s="13"/>
      <c r="C38" s="14"/>
      <c r="D38" s="14"/>
      <c r="E38" s="14"/>
      <c r="F38" s="4">
        <v>0</v>
      </c>
      <c r="G38" s="10"/>
      <c r="J38" s="10"/>
      <c r="K38" s="10"/>
    </row>
    <row r="39" spans="1:19" ht="14.25" thickTop="1" thickBot="1" x14ac:dyDescent="0.25">
      <c r="A39" s="29" t="s">
        <v>27</v>
      </c>
      <c r="B39" s="13"/>
      <c r="C39" s="14"/>
      <c r="D39" s="14"/>
      <c r="F39" s="95">
        <f>SUM(F34:F38)</f>
        <v>0</v>
      </c>
      <c r="J39" s="10"/>
      <c r="K39" s="17"/>
    </row>
    <row r="40" spans="1:19" ht="14.25" thickTop="1" thickBot="1" x14ac:dyDescent="0.25">
      <c r="A40" s="38"/>
      <c r="B40" s="14"/>
      <c r="C40" s="14"/>
      <c r="D40" s="14"/>
      <c r="E40" s="31" t="s">
        <v>19</v>
      </c>
      <c r="F40" s="95">
        <f>(F34+F37+F38)*21%</f>
        <v>0</v>
      </c>
      <c r="J40" s="10"/>
      <c r="K40" s="17"/>
    </row>
    <row r="41" spans="1:19" ht="14.25" thickTop="1" thickBot="1" x14ac:dyDescent="0.25">
      <c r="A41" s="39"/>
      <c r="B41" s="14"/>
      <c r="C41" s="14"/>
      <c r="D41" s="14"/>
      <c r="E41" s="40"/>
      <c r="F41" s="48"/>
      <c r="J41" s="10"/>
      <c r="K41" s="17"/>
    </row>
    <row r="42" spans="1:19" ht="14.25" thickTop="1" thickBot="1" x14ac:dyDescent="0.25">
      <c r="A42" s="41" t="s">
        <v>28</v>
      </c>
      <c r="B42" s="35"/>
      <c r="C42" s="14"/>
      <c r="D42" s="14"/>
      <c r="E42" s="42"/>
      <c r="F42" s="111">
        <f>SUM(F39:F40)</f>
        <v>0</v>
      </c>
      <c r="I42" s="30"/>
      <c r="J42" s="10"/>
      <c r="K42" s="17"/>
    </row>
    <row r="43" spans="1:19" ht="13.5" thickTop="1" x14ac:dyDescent="0.2">
      <c r="A43" s="13"/>
      <c r="B43" s="13"/>
      <c r="C43" s="14"/>
      <c r="D43" s="14"/>
      <c r="E43" s="14"/>
      <c r="F43" s="14"/>
      <c r="G43" s="14"/>
      <c r="H43" s="14"/>
      <c r="I43" s="17"/>
      <c r="J43" s="10"/>
      <c r="K43" s="17"/>
    </row>
    <row r="44" spans="1:19" ht="25.5" customHeight="1" x14ac:dyDescent="0.3">
      <c r="A44" s="120" t="s">
        <v>44</v>
      </c>
      <c r="B44" s="43"/>
      <c r="C44" s="16"/>
      <c r="D44" s="16"/>
      <c r="E44" s="16"/>
      <c r="F44" s="16"/>
      <c r="G44" s="16"/>
      <c r="H44" s="16"/>
      <c r="I44" s="16"/>
      <c r="J44" s="16"/>
      <c r="K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9" x14ac:dyDescent="0.2">
      <c r="A46" s="44" t="s">
        <v>45</v>
      </c>
      <c r="B46" s="10" t="s">
        <v>46</v>
      </c>
      <c r="E46" s="112">
        <v>0</v>
      </c>
      <c r="F46" s="10"/>
      <c r="H46" s="30"/>
      <c r="I46" s="10"/>
      <c r="J46" s="10"/>
      <c r="K46" s="12"/>
    </row>
    <row r="47" spans="1:19" x14ac:dyDescent="0.2">
      <c r="A47" s="14"/>
      <c r="B47" s="10" t="s">
        <v>47</v>
      </c>
      <c r="E47" s="112">
        <v>0</v>
      </c>
      <c r="F47" s="10"/>
      <c r="H47" s="30"/>
      <c r="I47" s="10"/>
      <c r="J47" s="10"/>
      <c r="K47" s="12"/>
    </row>
    <row r="48" spans="1:19" x14ac:dyDescent="0.2">
      <c r="A48" s="14"/>
      <c r="B48" s="10" t="s">
        <v>4</v>
      </c>
      <c r="E48" s="113">
        <f>SUM(E46:E47)</f>
        <v>0</v>
      </c>
      <c r="F48" s="10"/>
      <c r="H48" s="30"/>
      <c r="I48" s="10"/>
      <c r="J48" s="10"/>
      <c r="K48" s="10"/>
    </row>
    <row r="49" spans="1:11" x14ac:dyDescent="0.2">
      <c r="A49" s="14"/>
      <c r="B49" s="14"/>
      <c r="C49" s="10"/>
      <c r="E49" s="94"/>
      <c r="F49" s="10"/>
      <c r="H49" s="30"/>
      <c r="I49" s="30"/>
      <c r="J49" s="30"/>
      <c r="K49" s="30"/>
    </row>
    <row r="50" spans="1:11" x14ac:dyDescent="0.2">
      <c r="A50" s="44" t="s">
        <v>48</v>
      </c>
      <c r="B50" s="44"/>
      <c r="C50" s="10"/>
      <c r="E50" s="114">
        <v>0</v>
      </c>
      <c r="F50" s="10"/>
      <c r="H50" s="30"/>
      <c r="I50" s="30"/>
      <c r="J50" s="30"/>
      <c r="K50" s="30"/>
    </row>
    <row r="51" spans="1:11" x14ac:dyDescent="0.2">
      <c r="A51" s="14"/>
      <c r="B51" s="14"/>
      <c r="C51" s="14"/>
      <c r="E51" s="14"/>
      <c r="F51" s="14"/>
      <c r="H51" s="30"/>
      <c r="I51" s="30"/>
      <c r="J51" s="30"/>
      <c r="K51" s="30"/>
    </row>
    <row r="52" spans="1:11" x14ac:dyDescent="0.2">
      <c r="A52" s="13" t="s">
        <v>71</v>
      </c>
      <c r="B52" s="13"/>
      <c r="C52" s="14"/>
      <c r="E52" s="2" t="s">
        <v>39</v>
      </c>
      <c r="F52" s="14"/>
      <c r="H52" s="30"/>
      <c r="I52" s="30"/>
      <c r="J52" s="30"/>
      <c r="K52" s="30"/>
    </row>
    <row r="53" spans="1:11" ht="15" x14ac:dyDescent="0.25">
      <c r="A53" s="27" t="s">
        <v>82</v>
      </c>
      <c r="B53" s="87"/>
      <c r="C53" s="30"/>
      <c r="E53" s="6">
        <v>1</v>
      </c>
      <c r="F53" s="14"/>
      <c r="H53" s="30"/>
      <c r="I53" s="30"/>
      <c r="J53" s="30"/>
      <c r="K53" s="30"/>
    </row>
    <row r="54" spans="1:11" x14ac:dyDescent="0.2">
      <c r="A54" s="21" t="s">
        <v>7</v>
      </c>
      <c r="B54" s="21"/>
      <c r="C54" s="9"/>
      <c r="D54" s="9"/>
      <c r="E54" s="9"/>
      <c r="F54" s="9"/>
      <c r="G54" s="9"/>
      <c r="H54" s="9"/>
      <c r="I54" s="10"/>
      <c r="J54" s="10"/>
      <c r="K54" s="10"/>
    </row>
    <row r="55" spans="1:11" x14ac:dyDescent="0.2">
      <c r="A55" s="14"/>
      <c r="B55" s="14"/>
      <c r="C55" s="45"/>
      <c r="D55" s="10"/>
      <c r="E55" s="98" t="s">
        <v>9</v>
      </c>
      <c r="F55" s="94">
        <f>IF(E52= "ja",I223/2+4.239,I223)</f>
        <v>0</v>
      </c>
    </row>
    <row r="56" spans="1:11" x14ac:dyDescent="0.2">
      <c r="A56" s="13" t="s">
        <v>49</v>
      </c>
      <c r="B56" s="14"/>
      <c r="C56" s="94">
        <f>E48/100</f>
        <v>0</v>
      </c>
      <c r="D56" s="10"/>
      <c r="E56" s="99" t="s">
        <v>50</v>
      </c>
      <c r="F56" s="94">
        <f>F55*21/100</f>
        <v>0</v>
      </c>
    </row>
    <row r="57" spans="1:11" x14ac:dyDescent="0.2">
      <c r="A57" s="13" t="s">
        <v>51</v>
      </c>
      <c r="B57" s="14"/>
      <c r="C57" s="115">
        <v>0</v>
      </c>
      <c r="D57" s="10"/>
      <c r="E57" s="98"/>
      <c r="F57" s="94"/>
    </row>
    <row r="58" spans="1:11" x14ac:dyDescent="0.2">
      <c r="A58" s="14"/>
      <c r="B58" s="14"/>
      <c r="C58" s="94"/>
      <c r="D58" s="10"/>
      <c r="E58" s="98"/>
      <c r="F58" s="94"/>
    </row>
    <row r="59" spans="1:11" x14ac:dyDescent="0.2">
      <c r="A59" s="13" t="s">
        <v>52</v>
      </c>
      <c r="B59" s="48">
        <f>E48*0.3%</f>
        <v>0</v>
      </c>
      <c r="C59" s="96"/>
      <c r="D59" s="10"/>
      <c r="E59" s="98"/>
      <c r="F59" s="94"/>
    </row>
    <row r="60" spans="1:11" x14ac:dyDescent="0.2">
      <c r="A60" s="13" t="s">
        <v>53</v>
      </c>
      <c r="B60" s="48">
        <f>A110*E53</f>
        <v>87.31</v>
      </c>
      <c r="C60" s="96"/>
      <c r="D60" s="10"/>
      <c r="E60" s="98"/>
      <c r="F60" s="94"/>
    </row>
    <row r="61" spans="1:11" x14ac:dyDescent="0.2">
      <c r="A61" s="13" t="s">
        <v>54</v>
      </c>
      <c r="B61" s="14"/>
      <c r="C61" s="94">
        <f>IF((H209-B59-B60)&lt;22,H209+50,H209)</f>
        <v>150</v>
      </c>
      <c r="D61" s="10"/>
      <c r="E61" s="98"/>
      <c r="F61" s="94"/>
    </row>
    <row r="62" spans="1:11" x14ac:dyDescent="0.2">
      <c r="A62" s="13"/>
      <c r="B62" s="14"/>
      <c r="C62" s="94"/>
      <c r="D62" s="10"/>
      <c r="E62" s="98"/>
      <c r="F62" s="94"/>
    </row>
    <row r="63" spans="1:11" x14ac:dyDescent="0.2">
      <c r="A63" s="13" t="s">
        <v>55</v>
      </c>
      <c r="B63" s="14"/>
      <c r="C63" s="94">
        <f>50</f>
        <v>50</v>
      </c>
      <c r="D63" s="10"/>
      <c r="E63" s="98"/>
      <c r="F63" s="94"/>
    </row>
    <row r="64" spans="1:11" x14ac:dyDescent="0.2">
      <c r="A64" s="14"/>
      <c r="B64" s="102" t="s">
        <v>50</v>
      </c>
      <c r="C64" s="94">
        <f>C63*21%</f>
        <v>10.5</v>
      </c>
      <c r="D64" s="10"/>
      <c r="E64" s="98"/>
      <c r="F64" s="94"/>
    </row>
    <row r="65" spans="1:11" x14ac:dyDescent="0.2">
      <c r="A65" s="14"/>
      <c r="B65" s="102"/>
      <c r="C65" s="94"/>
      <c r="D65" s="10"/>
      <c r="E65" s="98"/>
      <c r="F65" s="94"/>
    </row>
    <row r="66" spans="1:11" x14ac:dyDescent="0.2">
      <c r="A66" s="13" t="s">
        <v>56</v>
      </c>
      <c r="B66" s="100"/>
      <c r="C66" s="116">
        <f>660</f>
        <v>660</v>
      </c>
      <c r="D66" s="10"/>
      <c r="E66" s="98"/>
      <c r="F66" s="94"/>
    </row>
    <row r="67" spans="1:11" x14ac:dyDescent="0.2">
      <c r="A67" s="14"/>
      <c r="B67" s="102" t="s">
        <v>50</v>
      </c>
      <c r="C67" s="94">
        <f>C66*21%</f>
        <v>138.6</v>
      </c>
      <c r="D67" s="10"/>
      <c r="E67" s="98"/>
      <c r="F67" s="94"/>
    </row>
    <row r="68" spans="1:11" x14ac:dyDescent="0.2">
      <c r="A68" s="14"/>
      <c r="B68" s="102"/>
      <c r="C68" s="94"/>
      <c r="D68" s="10"/>
      <c r="E68" s="98"/>
      <c r="F68" s="94"/>
    </row>
    <row r="69" spans="1:11" x14ac:dyDescent="0.2">
      <c r="A69" s="13" t="s">
        <v>57</v>
      </c>
      <c r="B69" s="102"/>
      <c r="C69" s="112">
        <v>0</v>
      </c>
      <c r="D69" s="10"/>
      <c r="E69" s="98"/>
      <c r="F69" s="94"/>
    </row>
    <row r="70" spans="1:11" x14ac:dyDescent="0.2">
      <c r="A70" s="13"/>
      <c r="B70" s="102" t="s">
        <v>50</v>
      </c>
      <c r="C70" s="94">
        <f>C69*21%</f>
        <v>0</v>
      </c>
      <c r="D70" s="10"/>
      <c r="E70" s="98"/>
      <c r="F70" s="94"/>
    </row>
    <row r="71" spans="1:11" x14ac:dyDescent="0.2">
      <c r="A71" s="14"/>
      <c r="B71" s="100"/>
      <c r="C71" s="94"/>
      <c r="D71" s="10"/>
      <c r="E71" s="98"/>
      <c r="F71" s="94"/>
    </row>
    <row r="72" spans="1:11" x14ac:dyDescent="0.2">
      <c r="A72" s="14"/>
      <c r="B72" s="100" t="s">
        <v>58</v>
      </c>
      <c r="C72" s="97">
        <f>SUM(C56,C57,C61,C63,C66,C69)</f>
        <v>860</v>
      </c>
      <c r="D72" s="10"/>
      <c r="E72" s="98" t="s">
        <v>59</v>
      </c>
      <c r="F72" s="94">
        <f>F55</f>
        <v>0</v>
      </c>
    </row>
    <row r="73" spans="1:11" x14ac:dyDescent="0.2">
      <c r="A73" s="14"/>
      <c r="B73" s="14"/>
      <c r="C73" s="14"/>
      <c r="D73" s="10"/>
      <c r="E73" s="98" t="s">
        <v>60</v>
      </c>
      <c r="F73" s="94">
        <f>C72</f>
        <v>860</v>
      </c>
    </row>
    <row r="74" spans="1:11" x14ac:dyDescent="0.2">
      <c r="A74" s="14"/>
      <c r="B74" s="14"/>
      <c r="C74" s="14"/>
      <c r="D74" s="10"/>
      <c r="E74" s="98" t="s">
        <v>61</v>
      </c>
      <c r="F74" s="94">
        <f>SUM(F72+C72)</f>
        <v>860</v>
      </c>
    </row>
    <row r="75" spans="1:11" x14ac:dyDescent="0.2">
      <c r="A75" s="46"/>
      <c r="B75" s="46"/>
      <c r="C75" s="46"/>
      <c r="D75" s="46"/>
      <c r="E75" s="100"/>
      <c r="F75" s="94"/>
    </row>
    <row r="76" spans="1:11" x14ac:dyDescent="0.2">
      <c r="A76" s="30"/>
      <c r="B76" s="30"/>
      <c r="C76" s="30"/>
      <c r="D76" s="30"/>
      <c r="E76" s="99" t="s">
        <v>19</v>
      </c>
      <c r="F76" s="96">
        <f>SUM(C64,C67,C70,F56)</f>
        <v>149.1</v>
      </c>
    </row>
    <row r="77" spans="1:11" ht="13.5" thickBot="1" x14ac:dyDescent="0.25">
      <c r="A77" s="30"/>
      <c r="B77" s="30"/>
      <c r="C77" s="30"/>
      <c r="D77" s="30"/>
      <c r="E77" s="101"/>
      <c r="F77" s="96"/>
    </row>
    <row r="78" spans="1:11" ht="14.25" thickTop="1" thickBot="1" x14ac:dyDescent="0.25">
      <c r="A78" s="30"/>
      <c r="B78" s="30"/>
      <c r="C78" s="30"/>
      <c r="D78" s="30"/>
      <c r="E78" s="99" t="s">
        <v>62</v>
      </c>
      <c r="F78" s="117">
        <f>SUM(F74:F76)</f>
        <v>1009.1</v>
      </c>
    </row>
    <row r="79" spans="1:11" ht="13.5" thickTop="1" x14ac:dyDescent="0.2">
      <c r="A79" s="13"/>
      <c r="B79" s="13"/>
      <c r="C79" s="14"/>
      <c r="D79" s="14"/>
      <c r="E79" s="14"/>
      <c r="F79" s="14"/>
      <c r="G79" s="14"/>
      <c r="H79" s="14"/>
      <c r="I79" s="17"/>
      <c r="J79" s="10"/>
      <c r="K79" s="17"/>
    </row>
    <row r="80" spans="1:11" ht="24.75" customHeight="1" x14ac:dyDescent="0.3">
      <c r="A80" s="120" t="s">
        <v>72</v>
      </c>
      <c r="B80" s="121"/>
      <c r="C80" s="122"/>
      <c r="D80" s="16"/>
      <c r="E80" s="16"/>
      <c r="F80" s="16"/>
      <c r="G80" s="16"/>
      <c r="H80" s="16"/>
      <c r="I80" s="16"/>
      <c r="J80" s="16"/>
      <c r="K80" s="16"/>
    </row>
    <row r="81" spans="1:7" x14ac:dyDescent="0.2">
      <c r="A81" s="10" t="s">
        <v>46</v>
      </c>
      <c r="B81" s="10"/>
      <c r="C81" s="5">
        <v>0</v>
      </c>
      <c r="D81" s="30"/>
      <c r="E81" s="10"/>
      <c r="F81" s="10"/>
      <c r="G81" s="10"/>
    </row>
    <row r="82" spans="1:7" x14ac:dyDescent="0.2">
      <c r="A82" s="10" t="s">
        <v>47</v>
      </c>
      <c r="B82" s="10"/>
      <c r="C82" s="5">
        <v>0</v>
      </c>
      <c r="D82" s="30"/>
      <c r="E82" s="30"/>
      <c r="F82" s="30"/>
      <c r="G82" s="30"/>
    </row>
    <row r="83" spans="1:7" x14ac:dyDescent="0.2">
      <c r="A83" s="10" t="s">
        <v>4</v>
      </c>
      <c r="B83" s="10"/>
      <c r="C83" s="103">
        <f>SUM(C81:C82)</f>
        <v>0</v>
      </c>
      <c r="D83" s="30"/>
      <c r="E83" s="30"/>
      <c r="F83" s="30"/>
      <c r="G83" s="30"/>
    </row>
    <row r="84" spans="1:7" x14ac:dyDescent="0.2">
      <c r="A84" s="14"/>
      <c r="B84" s="14"/>
      <c r="C84" s="46"/>
      <c r="D84" s="14"/>
      <c r="E84" s="30"/>
      <c r="F84" s="30"/>
      <c r="G84" s="30"/>
    </row>
    <row r="85" spans="1:7" x14ac:dyDescent="0.2">
      <c r="A85" s="13" t="s">
        <v>73</v>
      </c>
      <c r="B85" s="13"/>
      <c r="C85" s="118">
        <v>1</v>
      </c>
      <c r="D85" s="30"/>
      <c r="E85" s="10"/>
      <c r="F85" s="10"/>
      <c r="G85" s="47"/>
    </row>
    <row r="86" spans="1:7" x14ac:dyDescent="0.2">
      <c r="A86" s="21" t="s">
        <v>7</v>
      </c>
      <c r="B86" s="21"/>
      <c r="C86" s="9"/>
      <c r="D86" s="9"/>
      <c r="E86" s="10"/>
      <c r="F86" s="10"/>
      <c r="G86" s="47"/>
    </row>
    <row r="87" spans="1:7" x14ac:dyDescent="0.2">
      <c r="A87" s="14" t="s">
        <v>55</v>
      </c>
      <c r="B87" s="14"/>
      <c r="C87" s="48">
        <v>50</v>
      </c>
      <c r="D87" s="10"/>
      <c r="E87" s="98" t="s">
        <v>9</v>
      </c>
      <c r="F87" s="47">
        <f>I127</f>
        <v>0</v>
      </c>
    </row>
    <row r="88" spans="1:7" x14ac:dyDescent="0.2">
      <c r="A88" s="14" t="s">
        <v>74</v>
      </c>
      <c r="B88" s="14"/>
      <c r="C88" s="48">
        <v>50</v>
      </c>
      <c r="D88" s="10"/>
      <c r="E88" s="98"/>
      <c r="F88" s="47"/>
    </row>
    <row r="89" spans="1:7" x14ac:dyDescent="0.2">
      <c r="A89" s="14" t="s">
        <v>75</v>
      </c>
      <c r="B89" s="14"/>
      <c r="C89" s="4">
        <v>0</v>
      </c>
      <c r="D89" s="10"/>
      <c r="E89" s="98"/>
      <c r="F89" s="47"/>
    </row>
    <row r="90" spans="1:7" x14ac:dyDescent="0.2">
      <c r="A90" s="13" t="s">
        <v>69</v>
      </c>
      <c r="B90" s="14"/>
      <c r="C90" s="4">
        <f>G112</f>
        <v>185</v>
      </c>
      <c r="D90" s="10"/>
      <c r="E90" s="98"/>
      <c r="F90" s="47"/>
    </row>
    <row r="91" spans="1:7" x14ac:dyDescent="0.2">
      <c r="A91" s="14"/>
      <c r="B91" s="14"/>
      <c r="C91" s="48"/>
      <c r="D91" s="10"/>
      <c r="E91" s="98"/>
      <c r="F91" s="47"/>
    </row>
    <row r="92" spans="1:7" x14ac:dyDescent="0.2">
      <c r="A92" s="14"/>
      <c r="B92" s="14" t="s">
        <v>58</v>
      </c>
      <c r="C92" s="48">
        <f>SUM(C87:C91)</f>
        <v>285</v>
      </c>
      <c r="D92" s="10"/>
      <c r="E92" s="98" t="s">
        <v>59</v>
      </c>
      <c r="F92" s="47">
        <f>F87</f>
        <v>0</v>
      </c>
    </row>
    <row r="93" spans="1:7" x14ac:dyDescent="0.2">
      <c r="A93" s="14"/>
      <c r="B93" s="14"/>
      <c r="C93" s="14"/>
      <c r="D93" s="10"/>
      <c r="E93" s="98" t="s">
        <v>60</v>
      </c>
      <c r="F93" s="47">
        <f>SUM(C87:C91)</f>
        <v>285</v>
      </c>
    </row>
    <row r="94" spans="1:7" x14ac:dyDescent="0.2">
      <c r="A94" s="14"/>
      <c r="B94" s="14"/>
      <c r="C94" s="14"/>
      <c r="D94" s="10"/>
      <c r="E94" s="98" t="s">
        <v>61</v>
      </c>
      <c r="F94" s="47">
        <f>SUM(F92:F93)</f>
        <v>285</v>
      </c>
    </row>
    <row r="95" spans="1:7" x14ac:dyDescent="0.2">
      <c r="A95" s="46"/>
      <c r="B95" s="46"/>
      <c r="C95" s="46"/>
      <c r="D95" s="46"/>
      <c r="E95" s="100"/>
      <c r="F95" s="88"/>
    </row>
    <row r="96" spans="1:7" x14ac:dyDescent="0.2">
      <c r="A96" s="46"/>
      <c r="B96" s="46"/>
      <c r="C96" s="46"/>
      <c r="D96" s="46"/>
      <c r="E96" s="102" t="s">
        <v>19</v>
      </c>
      <c r="F96" s="89">
        <f>(C87+C90+F87)*21%</f>
        <v>49.35</v>
      </c>
    </row>
    <row r="97" spans="1:27" x14ac:dyDescent="0.2">
      <c r="A97" s="46"/>
      <c r="B97" s="46"/>
      <c r="C97" s="46"/>
      <c r="D97" s="46"/>
      <c r="E97" s="100"/>
      <c r="F97" s="88"/>
    </row>
    <row r="98" spans="1:27" x14ac:dyDescent="0.2">
      <c r="A98" s="46"/>
      <c r="B98" s="46"/>
      <c r="C98" s="46"/>
      <c r="D98" s="46"/>
      <c r="E98" s="102" t="s">
        <v>62</v>
      </c>
      <c r="F98" s="119">
        <f>SUM(F94:F96)</f>
        <v>334.35</v>
      </c>
    </row>
    <row r="99" spans="1:27" x14ac:dyDescent="0.2">
      <c r="A99" s="13"/>
      <c r="B99" s="13"/>
      <c r="C99" s="14"/>
      <c r="D99" s="14"/>
      <c r="E99" s="14"/>
      <c r="F99" s="14"/>
      <c r="G99" s="14"/>
      <c r="H99" s="14"/>
      <c r="I99" s="17"/>
      <c r="J99" s="10"/>
      <c r="K99" s="17"/>
    </row>
    <row r="100" spans="1:27" x14ac:dyDescent="0.2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27" x14ac:dyDescent="0.2">
      <c r="A101" s="16"/>
      <c r="B101" s="16"/>
      <c r="C101" s="49" t="s">
        <v>29</v>
      </c>
      <c r="D101" s="49" t="s">
        <v>30</v>
      </c>
      <c r="E101" s="16"/>
      <c r="F101" s="16"/>
      <c r="I101" s="16"/>
    </row>
    <row r="102" spans="1:27" x14ac:dyDescent="0.2">
      <c r="A102" s="16"/>
      <c r="B102" s="16"/>
      <c r="C102" s="16"/>
      <c r="D102" s="36"/>
      <c r="E102" s="16"/>
      <c r="F102" s="16"/>
      <c r="I102" s="16"/>
      <c r="J102" s="37"/>
      <c r="K102" s="16"/>
    </row>
    <row r="103" spans="1:27" x14ac:dyDescent="0.2">
      <c r="A103" s="16"/>
      <c r="B103" s="16"/>
      <c r="C103" s="50" t="s">
        <v>31</v>
      </c>
      <c r="D103" s="50" t="s">
        <v>32</v>
      </c>
      <c r="E103" s="16"/>
      <c r="F103" s="16"/>
      <c r="I103" s="16"/>
      <c r="J103" s="36"/>
      <c r="K103" s="33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</row>
    <row r="104" spans="1:27" x14ac:dyDescent="0.2">
      <c r="A104" s="16"/>
      <c r="B104" s="16"/>
      <c r="C104" s="52"/>
      <c r="D104" s="52"/>
      <c r="E104" s="52"/>
      <c r="F104" s="52"/>
      <c r="I104" s="16"/>
      <c r="J104" s="53"/>
      <c r="K104" s="52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</row>
    <row r="105" spans="1:27" x14ac:dyDescent="0.2">
      <c r="C105" s="54" t="s">
        <v>70</v>
      </c>
      <c r="D105" s="51"/>
      <c r="E105" s="51"/>
      <c r="F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</row>
    <row r="106" spans="1:27" x14ac:dyDescent="0.2"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</row>
    <row r="107" spans="1:27" x14ac:dyDescent="0.2"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</row>
    <row r="108" spans="1:27" hidden="1" x14ac:dyDescent="0.2"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</row>
    <row r="109" spans="1:27" hidden="1" x14ac:dyDescent="0.2"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</row>
    <row r="110" spans="1:27" hidden="1" x14ac:dyDescent="0.2">
      <c r="A110" s="8">
        <f>(A170+ROUNDDOWN((E46+E47-1)/G171,0)*A171)+20</f>
        <v>87.31</v>
      </c>
      <c r="C110" s="51"/>
      <c r="D110" s="51"/>
      <c r="E110" s="51"/>
      <c r="F110" s="51"/>
      <c r="G110" s="51">
        <f>IF(C85=1,185,0)</f>
        <v>185</v>
      </c>
      <c r="H110" s="51">
        <f>IF(C85=2,335,0)</f>
        <v>0</v>
      </c>
      <c r="I110" s="51">
        <f>IF(C85&gt;2,(335+(C85-2)*200),0)</f>
        <v>0</v>
      </c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</row>
    <row r="111" spans="1:27" hidden="1" x14ac:dyDescent="0.2"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</row>
    <row r="112" spans="1:27" hidden="1" x14ac:dyDescent="0.2">
      <c r="C112" s="51"/>
      <c r="D112" s="51"/>
      <c r="E112" s="51"/>
      <c r="F112" s="51"/>
      <c r="G112" s="51">
        <f>SUM(G110:I110)</f>
        <v>185</v>
      </c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</row>
    <row r="113" spans="1:27" hidden="1" x14ac:dyDescent="0.2"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</row>
    <row r="114" spans="1:27" hidden="1" x14ac:dyDescent="0.2"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</row>
    <row r="115" spans="1:27" hidden="1" x14ac:dyDescent="0.2"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</row>
    <row r="116" spans="1:27" ht="15" hidden="1" x14ac:dyDescent="0.25">
      <c r="A116" s="55" t="s">
        <v>4</v>
      </c>
      <c r="B116" s="55"/>
      <c r="C116" s="55"/>
      <c r="D116" s="55"/>
      <c r="E116" s="55"/>
      <c r="F116" s="55"/>
      <c r="G116" s="56">
        <f>C83</f>
        <v>0</v>
      </c>
      <c r="H116" s="57"/>
      <c r="I116" s="58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</row>
    <row r="117" spans="1:27" ht="14.25" hidden="1" x14ac:dyDescent="0.2">
      <c r="A117" s="59" t="s">
        <v>35</v>
      </c>
      <c r="B117" s="59"/>
      <c r="C117" s="59"/>
      <c r="D117" s="59"/>
      <c r="E117" s="59"/>
      <c r="F117" s="59"/>
      <c r="G117" s="59" t="s">
        <v>35</v>
      </c>
      <c r="H117" s="60" t="s">
        <v>76</v>
      </c>
      <c r="I117" s="59" t="s">
        <v>77</v>
      </c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</row>
    <row r="118" spans="1:27" ht="15" hidden="1" x14ac:dyDescent="0.25">
      <c r="A118" s="56">
        <v>0</v>
      </c>
      <c r="B118" s="56"/>
      <c r="C118" s="56"/>
      <c r="D118" s="56"/>
      <c r="E118" s="56"/>
      <c r="F118" s="56"/>
      <c r="G118" s="56">
        <v>7500</v>
      </c>
      <c r="H118" s="61">
        <v>1.4250000000000001E-2</v>
      </c>
      <c r="I118" s="56">
        <f>IF(C83&lt;G118,C83*H118,G118*H118)</f>
        <v>0</v>
      </c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</row>
    <row r="119" spans="1:27" ht="15" hidden="1" x14ac:dyDescent="0.25">
      <c r="A119" s="56">
        <v>7500</v>
      </c>
      <c r="B119" s="56"/>
      <c r="C119" s="56"/>
      <c r="D119" s="56"/>
      <c r="E119" s="56"/>
      <c r="F119" s="56"/>
      <c r="G119" s="56">
        <v>17500</v>
      </c>
      <c r="H119" s="61">
        <v>1.14E-2</v>
      </c>
      <c r="I119" s="56" t="str">
        <f>IF(C83&lt;=A119," ",IF(C83&lt;G119,(C83-G118)*H119,(G119-A119)*H119))</f>
        <v xml:space="preserve"> </v>
      </c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</row>
    <row r="120" spans="1:27" ht="15" hidden="1" x14ac:dyDescent="0.25">
      <c r="A120" s="56">
        <v>17500</v>
      </c>
      <c r="B120" s="56"/>
      <c r="C120" s="56"/>
      <c r="D120" s="56"/>
      <c r="E120" s="56"/>
      <c r="F120" s="56"/>
      <c r="G120" s="56">
        <v>30000</v>
      </c>
      <c r="H120" s="61">
        <v>6.8399999999999997E-3</v>
      </c>
      <c r="I120" s="56" t="str">
        <f>IF(C83&lt;=A120," ",IF(C83&lt;G120,(C83-G119)*H120,(G120-A120)*H120))</f>
        <v xml:space="preserve"> </v>
      </c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</row>
    <row r="121" spans="1:27" ht="15" hidden="1" x14ac:dyDescent="0.25">
      <c r="A121" s="56">
        <v>30000</v>
      </c>
      <c r="B121" s="56"/>
      <c r="C121" s="56"/>
      <c r="D121" s="56"/>
      <c r="E121" s="56"/>
      <c r="F121" s="56"/>
      <c r="G121" s="56">
        <v>45495</v>
      </c>
      <c r="H121" s="61">
        <v>5.7000000000000002E-3</v>
      </c>
      <c r="I121" s="56" t="str">
        <f>IF(C83&lt;=A121," ",IF(C83&lt;G121,(C83-G120)*H121,(G121-A121)*H121))</f>
        <v xml:space="preserve"> </v>
      </c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</row>
    <row r="122" spans="1:27" ht="15" hidden="1" x14ac:dyDescent="0.25">
      <c r="A122" s="56">
        <v>45495</v>
      </c>
      <c r="B122" s="56"/>
      <c r="C122" s="56"/>
      <c r="D122" s="56"/>
      <c r="E122" s="56"/>
      <c r="F122" s="56"/>
      <c r="G122" s="56">
        <v>64095</v>
      </c>
      <c r="H122" s="61">
        <v>4.5599999999999998E-3</v>
      </c>
      <c r="I122" s="56" t="str">
        <f>IF(C83&lt;=A122," ",IF(C83&lt;G122,(C83-G121)*H122,(G122-A122)*H122))</f>
        <v xml:space="preserve"> </v>
      </c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</row>
    <row r="123" spans="1:27" ht="15" hidden="1" x14ac:dyDescent="0.25">
      <c r="A123" s="56">
        <v>64095</v>
      </c>
      <c r="B123" s="56"/>
      <c r="C123" s="56"/>
      <c r="D123" s="56"/>
      <c r="E123" s="56"/>
      <c r="F123" s="56"/>
      <c r="G123" s="56">
        <v>250095</v>
      </c>
      <c r="H123" s="61">
        <v>2.2799999999999999E-3</v>
      </c>
      <c r="I123" s="56" t="str">
        <f>IF(C83&lt;=A123," ",IF(C83&lt;G123,(C83-G122)*H123,(G123-A123)*H123))</f>
        <v xml:space="preserve"> </v>
      </c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</row>
    <row r="124" spans="1:27" ht="15" hidden="1" x14ac:dyDescent="0.25">
      <c r="A124" s="56">
        <v>250095</v>
      </c>
      <c r="B124" s="56"/>
      <c r="C124" s="56"/>
      <c r="D124" s="56"/>
      <c r="E124" s="56"/>
      <c r="F124" s="56"/>
      <c r="G124" s="56">
        <f>C83</f>
        <v>0</v>
      </c>
      <c r="H124" s="62">
        <v>4.5600000000000003E-4</v>
      </c>
      <c r="I124" s="56" t="str">
        <f>IF(C83&lt;=A124,"E90",IF(C83&lt;G124,(C83-G123)*H124,(G124-A124)*H124))</f>
        <v>E90</v>
      </c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</row>
    <row r="125" spans="1:27" ht="15" hidden="1" x14ac:dyDescent="0.25">
      <c r="A125" s="58"/>
      <c r="B125" s="58"/>
      <c r="C125" s="58"/>
      <c r="D125" s="58"/>
      <c r="E125" s="58"/>
      <c r="F125" s="58"/>
      <c r="G125" s="58"/>
      <c r="H125" s="58"/>
      <c r="I125" s="58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</row>
    <row r="126" spans="1:27" ht="15" hidden="1" x14ac:dyDescent="0.25">
      <c r="A126" s="59" t="s">
        <v>37</v>
      </c>
      <c r="B126" s="63"/>
      <c r="C126" s="63"/>
      <c r="D126" s="63"/>
      <c r="E126" s="63"/>
      <c r="F126" s="63"/>
      <c r="G126" s="58"/>
      <c r="H126" s="58" t="s">
        <v>78</v>
      </c>
      <c r="I126" s="64">
        <f>SUM(I118:I125)</f>
        <v>0</v>
      </c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</row>
    <row r="127" spans="1:27" hidden="1" x14ac:dyDescent="0.2">
      <c r="A127" s="16"/>
      <c r="B127" s="16"/>
      <c r="C127" s="16"/>
      <c r="D127" s="16"/>
      <c r="E127" s="16"/>
      <c r="F127" s="16"/>
      <c r="G127" s="16"/>
      <c r="H127" s="16" t="s">
        <v>79</v>
      </c>
      <c r="I127" s="65">
        <f>I126/4</f>
        <v>0</v>
      </c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</row>
    <row r="128" spans="1:27" hidden="1" x14ac:dyDescent="0.2"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</row>
    <row r="129" spans="1:27" hidden="1" x14ac:dyDescent="0.2"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</row>
    <row r="130" spans="1:27" hidden="1" x14ac:dyDescent="0.2"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</row>
    <row r="131" spans="1:27" hidden="1" x14ac:dyDescent="0.2"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</row>
    <row r="132" spans="1:27" hidden="1" x14ac:dyDescent="0.2"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</row>
    <row r="133" spans="1:27" hidden="1" x14ac:dyDescent="0.2"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</row>
    <row r="134" spans="1:27" hidden="1" x14ac:dyDescent="0.2"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</row>
    <row r="135" spans="1:27" hidden="1" x14ac:dyDescent="0.2">
      <c r="A135" s="66"/>
      <c r="B135" s="66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</row>
    <row r="136" spans="1:27" hidden="1" x14ac:dyDescent="0.2">
      <c r="C136" s="51"/>
      <c r="D136" s="51"/>
      <c r="E136" s="51"/>
      <c r="F136" s="51"/>
      <c r="G136" s="51"/>
      <c r="H136" s="51"/>
      <c r="I136" s="51"/>
      <c r="J136" s="51"/>
      <c r="K136" s="51"/>
      <c r="L136" s="67"/>
      <c r="M136" s="67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51"/>
      <c r="Z136" s="51"/>
      <c r="AA136" s="51"/>
    </row>
    <row r="137" spans="1:27" hidden="1" x14ac:dyDescent="0.2">
      <c r="A137" s="15"/>
      <c r="B137" s="15"/>
      <c r="C137" s="67"/>
      <c r="D137" s="67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51"/>
      <c r="Z137" s="51"/>
      <c r="AA137" s="51"/>
    </row>
    <row r="138" spans="1:27" hidden="1" x14ac:dyDescent="0.2">
      <c r="A138" s="15"/>
      <c r="B138" s="15"/>
      <c r="C138" s="25">
        <f>IF(C11="ja",-1500,0)</f>
        <v>0</v>
      </c>
      <c r="D138" s="25"/>
      <c r="E138" s="25"/>
      <c r="F138" s="25"/>
      <c r="G138" s="67">
        <f>IF(AND(C9="ja",C11="ja"),-750,0)</f>
        <v>0</v>
      </c>
      <c r="H138" s="67"/>
      <c r="I138" s="67" t="s">
        <v>38</v>
      </c>
      <c r="J138" s="67"/>
      <c r="K138" s="67"/>
      <c r="L138" s="67"/>
      <c r="M138" s="67"/>
      <c r="N138" s="67"/>
      <c r="O138" s="67"/>
      <c r="P138" s="67"/>
      <c r="Q138" s="67"/>
      <c r="R138" s="67"/>
      <c r="S138" s="67"/>
      <c r="T138" s="67"/>
      <c r="U138" s="67"/>
      <c r="V138" s="67"/>
      <c r="W138" s="67"/>
      <c r="X138" s="67"/>
      <c r="Y138" s="51"/>
      <c r="Z138" s="51"/>
      <c r="AA138" s="51"/>
    </row>
    <row r="139" spans="1:27" hidden="1" x14ac:dyDescent="0.2">
      <c r="A139" s="15"/>
      <c r="B139" s="15"/>
      <c r="C139" s="25">
        <f>IF(C11="ja",-750,0)</f>
        <v>0</v>
      </c>
      <c r="D139" s="25"/>
      <c r="E139" s="25"/>
      <c r="F139" s="25"/>
      <c r="G139" s="67">
        <f>IF(AND(C9="neen",C11="ja"),-1500,0)</f>
        <v>0</v>
      </c>
      <c r="H139" s="67"/>
      <c r="I139" s="67" t="s">
        <v>39</v>
      </c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51"/>
      <c r="Z139" s="51"/>
      <c r="AA139" s="51"/>
    </row>
    <row r="140" spans="1:27" hidden="1" x14ac:dyDescent="0.2">
      <c r="A140" s="15"/>
      <c r="B140" s="15"/>
      <c r="C140" s="67"/>
      <c r="D140" s="67"/>
      <c r="E140" s="67"/>
      <c r="F140" s="67"/>
      <c r="G140" s="67"/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67"/>
      <c r="S140" s="67"/>
      <c r="T140" s="67"/>
      <c r="U140" s="67"/>
      <c r="V140" s="67"/>
      <c r="W140" s="67"/>
      <c r="X140" s="67"/>
      <c r="Y140" s="51"/>
      <c r="Z140" s="51"/>
      <c r="AA140" s="51"/>
    </row>
    <row r="141" spans="1:27" hidden="1" x14ac:dyDescent="0.2">
      <c r="A141" s="15"/>
      <c r="B141" s="15"/>
      <c r="C141" s="67"/>
      <c r="D141" s="67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51"/>
      <c r="Z141" s="51"/>
      <c r="AA141" s="51"/>
    </row>
    <row r="142" spans="1:27" ht="13.5" hidden="1" thickBot="1" x14ac:dyDescent="0.25">
      <c r="A142" s="15"/>
      <c r="B142" s="15"/>
      <c r="C142" s="67"/>
      <c r="D142" s="67"/>
      <c r="E142" s="67"/>
      <c r="F142" s="67"/>
      <c r="G142" s="67"/>
      <c r="H142" s="67"/>
      <c r="I142" s="67"/>
      <c r="J142" s="67"/>
      <c r="K142" s="67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</row>
    <row r="143" spans="1:27" ht="13.5" hidden="1" thickBot="1" x14ac:dyDescent="0.25">
      <c r="A143" s="16"/>
      <c r="B143" s="16"/>
      <c r="C143" s="68"/>
      <c r="D143" s="68"/>
      <c r="E143" s="68"/>
      <c r="F143" s="68"/>
      <c r="G143" s="52"/>
      <c r="H143" s="52"/>
      <c r="I143" s="52"/>
      <c r="J143" s="52"/>
      <c r="K143" s="52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</row>
    <row r="144" spans="1:27" ht="13.5" hidden="1" thickBot="1" x14ac:dyDescent="0.25">
      <c r="A144" s="16"/>
      <c r="B144" s="16"/>
      <c r="C144" s="16"/>
      <c r="D144" s="16"/>
      <c r="E144" s="16"/>
      <c r="F144" s="16"/>
      <c r="G144" s="16"/>
      <c r="H144" s="16"/>
      <c r="I144" s="69"/>
      <c r="J144" s="69"/>
      <c r="K144" s="69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</row>
    <row r="145" spans="1:27" hidden="1" x14ac:dyDescent="0.2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</row>
    <row r="146" spans="1:27" hidden="1" x14ac:dyDescent="0.2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</row>
    <row r="147" spans="1:27" hidden="1" x14ac:dyDescent="0.2">
      <c r="A147" s="16" t="s">
        <v>2</v>
      </c>
      <c r="B147" s="16"/>
      <c r="C147" s="16"/>
      <c r="D147" s="16"/>
      <c r="E147" s="16"/>
      <c r="F147" s="16"/>
      <c r="G147" s="16" t="s">
        <v>33</v>
      </c>
      <c r="H147" s="16" t="s">
        <v>34</v>
      </c>
      <c r="I147" s="16"/>
      <c r="J147" s="36" t="s">
        <v>38</v>
      </c>
      <c r="K147" s="36" t="s">
        <v>38</v>
      </c>
      <c r="L147" s="36" t="s">
        <v>38</v>
      </c>
      <c r="M147" s="36" t="s">
        <v>38</v>
      </c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</row>
    <row r="148" spans="1:27" hidden="1" x14ac:dyDescent="0.2">
      <c r="A148" s="16"/>
      <c r="B148" s="16"/>
      <c r="C148" s="16"/>
      <c r="D148" s="16"/>
      <c r="E148" s="16"/>
      <c r="F148" s="16"/>
      <c r="G148" s="16"/>
      <c r="H148" s="16">
        <v>525</v>
      </c>
      <c r="I148" s="16"/>
      <c r="J148" s="36" t="s">
        <v>39</v>
      </c>
      <c r="K148" s="36" t="s">
        <v>39</v>
      </c>
      <c r="L148" s="36" t="s">
        <v>39</v>
      </c>
      <c r="M148" s="36" t="s">
        <v>39</v>
      </c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</row>
    <row r="149" spans="1:27" hidden="1" x14ac:dyDescent="0.2">
      <c r="A149" s="16"/>
      <c r="B149" s="16"/>
      <c r="C149" s="16"/>
      <c r="D149" s="16"/>
      <c r="E149" s="16"/>
      <c r="F149" s="16"/>
      <c r="G149" s="16"/>
      <c r="H149" s="16">
        <v>100</v>
      </c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</row>
    <row r="150" spans="1:27" hidden="1" x14ac:dyDescent="0.2">
      <c r="A150" s="16"/>
      <c r="B150" s="16"/>
      <c r="C150" s="16"/>
      <c r="D150" s="16"/>
      <c r="E150" s="16"/>
      <c r="F150" s="16"/>
      <c r="G150" s="16"/>
      <c r="H150" s="16">
        <v>675</v>
      </c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</row>
    <row r="151" spans="1:27" hidden="1" x14ac:dyDescent="0.2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</row>
    <row r="152" spans="1:27" hidden="1" x14ac:dyDescent="0.2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</row>
    <row r="153" spans="1:27" hidden="1" x14ac:dyDescent="0.2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</row>
    <row r="154" spans="1:27" ht="14.25" hidden="1" x14ac:dyDescent="0.2">
      <c r="A154" s="59" t="s">
        <v>35</v>
      </c>
      <c r="B154" s="59"/>
      <c r="C154" s="59"/>
      <c r="D154" s="59"/>
      <c r="E154" s="59"/>
      <c r="F154" s="59"/>
      <c r="G154" s="59" t="s">
        <v>35</v>
      </c>
      <c r="H154" s="60" t="s">
        <v>36</v>
      </c>
      <c r="I154" s="70"/>
      <c r="J154" s="59" t="s">
        <v>9</v>
      </c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</row>
    <row r="155" spans="1:27" ht="15" hidden="1" x14ac:dyDescent="0.25">
      <c r="A155" s="71">
        <v>0</v>
      </c>
      <c r="B155" s="71"/>
      <c r="C155" s="72"/>
      <c r="D155" s="72"/>
      <c r="E155" s="72"/>
      <c r="F155" s="72"/>
      <c r="G155" s="71">
        <v>7500</v>
      </c>
      <c r="H155" s="61">
        <v>4.5600000000000002E-2</v>
      </c>
      <c r="I155" s="73"/>
      <c r="J155" s="71">
        <f>IF($C$7&lt;G155,$C$7*H155,G155*H155)</f>
        <v>0</v>
      </c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</row>
    <row r="156" spans="1:27" ht="15" hidden="1" x14ac:dyDescent="0.25">
      <c r="A156" s="71">
        <v>7500</v>
      </c>
      <c r="B156" s="71"/>
      <c r="C156" s="72"/>
      <c r="D156" s="72"/>
      <c r="E156" s="72"/>
      <c r="F156" s="72"/>
      <c r="G156" s="71">
        <v>17500</v>
      </c>
      <c r="H156" s="61">
        <v>2.8500000000000001E-2</v>
      </c>
      <c r="I156" s="73"/>
      <c r="J156" s="72" t="str">
        <f t="shared" ref="J156:J161" si="0">IF($C$7&lt;=A156," ",IF($C$7&lt;G156,($C$7-G155)*H156,(G156-A156)*H156))</f>
        <v xml:space="preserve"> </v>
      </c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</row>
    <row r="157" spans="1:27" ht="15" hidden="1" x14ac:dyDescent="0.25">
      <c r="A157" s="71">
        <v>17500</v>
      </c>
      <c r="B157" s="71"/>
      <c r="C157" s="72"/>
      <c r="D157" s="72"/>
      <c r="E157" s="72"/>
      <c r="F157" s="72"/>
      <c r="G157" s="71">
        <v>30000</v>
      </c>
      <c r="H157" s="61">
        <v>2.2800000000000001E-2</v>
      </c>
      <c r="I157" s="73"/>
      <c r="J157" s="72" t="str">
        <f t="shared" si="0"/>
        <v xml:space="preserve"> </v>
      </c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</row>
    <row r="158" spans="1:27" ht="15" hidden="1" x14ac:dyDescent="0.25">
      <c r="A158" s="71">
        <v>30000</v>
      </c>
      <c r="B158" s="71"/>
      <c r="C158" s="72"/>
      <c r="D158" s="72"/>
      <c r="E158" s="72"/>
      <c r="F158" s="72"/>
      <c r="G158" s="71">
        <v>45495</v>
      </c>
      <c r="H158" s="61">
        <v>1.7100000000000001E-2</v>
      </c>
      <c r="I158" s="73"/>
      <c r="J158" s="72" t="str">
        <f t="shared" si="0"/>
        <v xml:space="preserve"> </v>
      </c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</row>
    <row r="159" spans="1:27" ht="15" hidden="1" x14ac:dyDescent="0.25">
      <c r="A159" s="71">
        <v>45495</v>
      </c>
      <c r="B159" s="71"/>
      <c r="C159" s="72"/>
      <c r="D159" s="72"/>
      <c r="E159" s="72"/>
      <c r="F159" s="72"/>
      <c r="G159" s="71">
        <v>64095</v>
      </c>
      <c r="H159" s="61">
        <v>1.14E-2</v>
      </c>
      <c r="I159" s="73"/>
      <c r="J159" s="72" t="str">
        <f t="shared" si="0"/>
        <v xml:space="preserve"> </v>
      </c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</row>
    <row r="160" spans="1:27" ht="15" hidden="1" x14ac:dyDescent="0.25">
      <c r="A160" s="71">
        <v>64095</v>
      </c>
      <c r="B160" s="71"/>
      <c r="C160" s="72"/>
      <c r="D160" s="72"/>
      <c r="E160" s="72"/>
      <c r="F160" s="72"/>
      <c r="G160" s="71">
        <v>250095</v>
      </c>
      <c r="H160" s="61">
        <v>5.7000000000000002E-3</v>
      </c>
      <c r="I160" s="73"/>
      <c r="J160" s="72" t="str">
        <f t="shared" si="0"/>
        <v xml:space="preserve"> </v>
      </c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</row>
    <row r="161" spans="1:27" ht="15" hidden="1" x14ac:dyDescent="0.25">
      <c r="A161" s="71">
        <v>250095</v>
      </c>
      <c r="B161" s="71"/>
      <c r="C161" s="72"/>
      <c r="D161" s="72"/>
      <c r="E161" s="72"/>
      <c r="F161" s="72"/>
      <c r="G161" s="71">
        <f>$C$7</f>
        <v>0</v>
      </c>
      <c r="H161" s="61">
        <v>5.6999999999999998E-4</v>
      </c>
      <c r="I161" s="73"/>
      <c r="J161" s="72" t="str">
        <f t="shared" si="0"/>
        <v xml:space="preserve"> </v>
      </c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</row>
    <row r="162" spans="1:27" ht="15" hidden="1" x14ac:dyDescent="0.25">
      <c r="A162" s="74"/>
      <c r="B162" s="75"/>
      <c r="C162" s="75"/>
      <c r="D162" s="75"/>
      <c r="E162" s="75"/>
      <c r="F162" s="75"/>
      <c r="G162" s="75"/>
      <c r="H162" s="76"/>
      <c r="I162" s="58"/>
      <c r="J162" s="58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</row>
    <row r="163" spans="1:27" ht="15" hidden="1" x14ac:dyDescent="0.25">
      <c r="A163" s="59" t="s">
        <v>37</v>
      </c>
      <c r="B163" s="63"/>
      <c r="C163" s="63"/>
      <c r="D163" s="63"/>
      <c r="E163" s="63"/>
      <c r="F163" s="63"/>
      <c r="G163" s="75"/>
      <c r="H163" s="77"/>
      <c r="I163" s="58"/>
      <c r="J163" s="78">
        <f>SUM(J155:J162)</f>
        <v>0</v>
      </c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</row>
    <row r="164" spans="1:27" hidden="1" x14ac:dyDescent="0.2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</row>
    <row r="165" spans="1:27" hidden="1" x14ac:dyDescent="0.2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</row>
    <row r="166" spans="1:27" hidden="1" x14ac:dyDescent="0.2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</row>
    <row r="167" spans="1:27" hidden="1" x14ac:dyDescent="0.2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</row>
    <row r="168" spans="1:27" hidden="1" x14ac:dyDescent="0.2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</row>
    <row r="169" spans="1:27" hidden="1" x14ac:dyDescent="0.2">
      <c r="A169" s="16" t="s">
        <v>63</v>
      </c>
      <c r="B169" s="16"/>
      <c r="C169" s="16"/>
      <c r="D169" s="16"/>
      <c r="E169" s="16"/>
      <c r="F169" s="16"/>
      <c r="G169" s="16"/>
      <c r="H169" s="16"/>
      <c r="I169" s="16"/>
      <c r="J169" s="16" t="s">
        <v>64</v>
      </c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</row>
    <row r="170" spans="1:27" hidden="1" x14ac:dyDescent="0.2">
      <c r="A170" s="16">
        <v>67.31</v>
      </c>
      <c r="B170" s="16"/>
      <c r="C170" s="16" t="s">
        <v>65</v>
      </c>
      <c r="D170" s="16"/>
      <c r="E170" s="16"/>
      <c r="F170" s="16"/>
      <c r="G170" s="16">
        <v>25000</v>
      </c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</row>
    <row r="171" spans="1:27" hidden="1" x14ac:dyDescent="0.2">
      <c r="A171" s="16">
        <v>23.56</v>
      </c>
      <c r="B171" s="16"/>
      <c r="C171" s="16" t="s">
        <v>66</v>
      </c>
      <c r="D171" s="16"/>
      <c r="E171" s="16"/>
      <c r="F171" s="16"/>
      <c r="G171" s="16">
        <v>25000</v>
      </c>
      <c r="H171" s="16" t="s">
        <v>67</v>
      </c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</row>
    <row r="172" spans="1:27" hidden="1" x14ac:dyDescent="0.2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</row>
    <row r="173" spans="1:27" hidden="1" x14ac:dyDescent="0.2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</row>
    <row r="174" spans="1:27" hidden="1" x14ac:dyDescent="0.2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>
        <v>720</v>
      </c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</row>
    <row r="175" spans="1:27" hidden="1" x14ac:dyDescent="0.2">
      <c r="A175" s="16" t="s">
        <v>68</v>
      </c>
      <c r="B175" s="16"/>
      <c r="C175" s="16"/>
      <c r="D175" s="16"/>
      <c r="E175" s="16"/>
      <c r="F175" s="16"/>
      <c r="G175" s="16" t="s">
        <v>35</v>
      </c>
      <c r="H175" s="16" t="s">
        <v>69</v>
      </c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</row>
    <row r="176" spans="1:27" hidden="1" x14ac:dyDescent="0.2">
      <c r="A176" s="16"/>
      <c r="B176" s="16"/>
      <c r="C176" s="16"/>
      <c r="D176" s="16"/>
      <c r="E176" s="16"/>
      <c r="F176" s="16"/>
      <c r="G176" s="16">
        <v>0</v>
      </c>
      <c r="H176" s="16">
        <v>575</v>
      </c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</row>
    <row r="177" spans="1:27" hidden="1" x14ac:dyDescent="0.2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</row>
    <row r="178" spans="1:27" hidden="1" x14ac:dyDescent="0.2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</row>
    <row r="179" spans="1:27" hidden="1" x14ac:dyDescent="0.2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</row>
    <row r="180" spans="1:27" hidden="1" x14ac:dyDescent="0.2">
      <c r="A180" s="16">
        <v>920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</row>
    <row r="181" spans="1:27" hidden="1" x14ac:dyDescent="0.2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</row>
    <row r="182" spans="1:27" hidden="1" x14ac:dyDescent="0.2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</row>
    <row r="183" spans="1:27" hidden="1" x14ac:dyDescent="0.2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</row>
    <row r="184" spans="1:27" hidden="1" x14ac:dyDescent="0.2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</row>
    <row r="185" spans="1:27" hidden="1" x14ac:dyDescent="0.2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</row>
    <row r="186" spans="1:27" hidden="1" x14ac:dyDescent="0.2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</row>
    <row r="187" spans="1:27" hidden="1" x14ac:dyDescent="0.2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</row>
    <row r="188" spans="1:27" hidden="1" x14ac:dyDescent="0.2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</row>
    <row r="189" spans="1:27" hidden="1" x14ac:dyDescent="0.2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</row>
    <row r="190" spans="1:27" hidden="1" x14ac:dyDescent="0.2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</row>
    <row r="191" spans="1:27" hidden="1" x14ac:dyDescent="0.2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</row>
    <row r="192" spans="1:27" hidden="1" x14ac:dyDescent="0.2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</row>
    <row r="193" spans="1:27" hidden="1" x14ac:dyDescent="0.2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</row>
    <row r="194" spans="1:27" hidden="1" x14ac:dyDescent="0.2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</row>
    <row r="195" spans="1:27" hidden="1" x14ac:dyDescent="0.2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</row>
    <row r="196" spans="1:27" hidden="1" x14ac:dyDescent="0.2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</row>
    <row r="197" spans="1:27" hidden="1" x14ac:dyDescent="0.2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</row>
    <row r="198" spans="1:27" hidden="1" x14ac:dyDescent="0.2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</row>
    <row r="199" spans="1:27" hidden="1" x14ac:dyDescent="0.2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</row>
    <row r="200" spans="1:27" hidden="1" x14ac:dyDescent="0.2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</row>
    <row r="201" spans="1:27" hidden="1" x14ac:dyDescent="0.2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</row>
    <row r="202" spans="1:27" hidden="1" x14ac:dyDescent="0.2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</row>
    <row r="203" spans="1:27" hidden="1" x14ac:dyDescent="0.2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</row>
    <row r="204" spans="1:27" hidden="1" x14ac:dyDescent="0.2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</row>
    <row r="205" spans="1:27" hidden="1" x14ac:dyDescent="0.2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</row>
    <row r="206" spans="1:27" hidden="1" x14ac:dyDescent="0.2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</row>
    <row r="207" spans="1:27" hidden="1" x14ac:dyDescent="0.2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</row>
    <row r="208" spans="1:27" hidden="1" x14ac:dyDescent="0.2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</row>
    <row r="209" spans="1:27" hidden="1" x14ac:dyDescent="0.2">
      <c r="A209" s="16"/>
      <c r="B209" s="16"/>
      <c r="C209" s="16"/>
      <c r="D209" s="16"/>
      <c r="E209" s="16"/>
      <c r="F209" s="16"/>
      <c r="G209" s="16"/>
      <c r="H209" s="37">
        <f>ROUNDUP(B59+B60,-2)</f>
        <v>100</v>
      </c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</row>
    <row r="210" spans="1:27" hidden="1" x14ac:dyDescent="0.2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</row>
    <row r="211" spans="1:27" hidden="1" x14ac:dyDescent="0.2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</row>
    <row r="212" spans="1:27" hidden="1" x14ac:dyDescent="0.2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</row>
    <row r="213" spans="1:27" hidden="1" x14ac:dyDescent="0.2">
      <c r="A213" s="16" t="s">
        <v>4</v>
      </c>
      <c r="B213" s="16"/>
      <c r="C213" s="16"/>
      <c r="D213" s="16"/>
      <c r="E213" s="16"/>
      <c r="F213" s="16"/>
      <c r="G213" s="16">
        <v>0</v>
      </c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</row>
    <row r="214" spans="1:27" ht="15" hidden="1" x14ac:dyDescent="0.25">
      <c r="A214" s="16">
        <v>0</v>
      </c>
      <c r="B214" s="16"/>
      <c r="C214" s="16"/>
      <c r="D214" s="16"/>
      <c r="E214" s="16"/>
      <c r="F214" s="16"/>
      <c r="G214" s="16">
        <v>7500</v>
      </c>
      <c r="H214" s="16">
        <v>1.7100000000000001E-2</v>
      </c>
      <c r="I214" s="79"/>
      <c r="J214" s="80">
        <f>IF(E50&lt;G214,E50*H214,G214*H214)</f>
        <v>0</v>
      </c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</row>
    <row r="215" spans="1:27" ht="15" hidden="1" x14ac:dyDescent="0.25">
      <c r="A215" s="16">
        <v>7500</v>
      </c>
      <c r="B215" s="16"/>
      <c r="C215" s="16"/>
      <c r="D215" s="16"/>
      <c r="E215" s="16"/>
      <c r="F215" s="16"/>
      <c r="G215" s="16">
        <v>17500</v>
      </c>
      <c r="H215" s="16">
        <v>1.3679999999999999E-2</v>
      </c>
      <c r="I215" s="79"/>
      <c r="J215" s="80" t="str">
        <f>IF(E50&lt;=A215," ",IF(E50&lt;G215,(E50-G214)*H215,(G215-A215)*H215))</f>
        <v xml:space="preserve"> </v>
      </c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</row>
    <row r="216" spans="1:27" ht="15" hidden="1" x14ac:dyDescent="0.25">
      <c r="A216" s="16">
        <v>17500</v>
      </c>
      <c r="B216" s="16"/>
      <c r="C216" s="16"/>
      <c r="D216" s="16"/>
      <c r="E216" s="16"/>
      <c r="F216" s="16"/>
      <c r="G216" s="16">
        <v>30000</v>
      </c>
      <c r="H216" s="16">
        <v>9.1199999999999996E-3</v>
      </c>
      <c r="I216" s="79"/>
      <c r="J216" s="80" t="str">
        <f>IF(E50&lt;=A216," ",IF(E50&lt;G216,(E50-G215)*H216,(G216-A216)*H216))</f>
        <v xml:space="preserve"> </v>
      </c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</row>
    <row r="217" spans="1:27" ht="15" hidden="1" x14ac:dyDescent="0.25">
      <c r="A217" s="16">
        <v>30000</v>
      </c>
      <c r="B217" s="16"/>
      <c r="C217" s="16"/>
      <c r="D217" s="16"/>
      <c r="E217" s="16"/>
      <c r="F217" s="16"/>
      <c r="G217" s="16">
        <v>45495</v>
      </c>
      <c r="H217" s="16">
        <v>6.8399999999999997E-3</v>
      </c>
      <c r="I217" s="79"/>
      <c r="J217" s="80" t="str">
        <f>IF(E50&lt;=A217," ",IF(E50&lt;G217,(E50-G216)*H217,(G217-A217)*H217))</f>
        <v xml:space="preserve"> </v>
      </c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</row>
    <row r="218" spans="1:27" ht="15" hidden="1" x14ac:dyDescent="0.25">
      <c r="A218" s="16">
        <v>45495</v>
      </c>
      <c r="B218" s="16"/>
      <c r="C218" s="16"/>
      <c r="D218" s="16"/>
      <c r="E218" s="16"/>
      <c r="F218" s="16"/>
      <c r="G218" s="16">
        <v>64095</v>
      </c>
      <c r="H218" s="16">
        <v>4.5599999999999998E-3</v>
      </c>
      <c r="I218" s="79"/>
      <c r="J218" s="80" t="str">
        <f>IF(E50&lt;=A218," ",IF(E50&lt;G218,(E50-G217)*H218,(G218-A218)*H218))</f>
        <v xml:space="preserve"> </v>
      </c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</row>
    <row r="219" spans="1:27" ht="15" hidden="1" x14ac:dyDescent="0.25">
      <c r="A219" s="16">
        <v>64095</v>
      </c>
      <c r="B219" s="16"/>
      <c r="C219" s="16"/>
      <c r="D219" s="16"/>
      <c r="E219" s="16"/>
      <c r="F219" s="16"/>
      <c r="G219" s="16">
        <v>250095</v>
      </c>
      <c r="H219" s="16">
        <v>2.2799999999999999E-3</v>
      </c>
      <c r="I219" s="79"/>
      <c r="J219" s="80" t="str">
        <f>IF(E50&lt;=A219," ",IF(E50&lt;G219,(E50-G218)*H219,(G219-A219)*H219))</f>
        <v xml:space="preserve"> </v>
      </c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</row>
    <row r="220" spans="1:27" ht="15" hidden="1" x14ac:dyDescent="0.25">
      <c r="A220" s="16">
        <v>250095</v>
      </c>
      <c r="B220" s="16"/>
      <c r="C220" s="16"/>
      <c r="D220" s="16"/>
      <c r="E220" s="16"/>
      <c r="F220" s="16"/>
      <c r="G220" s="37">
        <f>E50</f>
        <v>0</v>
      </c>
      <c r="H220" s="16">
        <v>4.5600000000000003E-4</v>
      </c>
      <c r="I220" s="79"/>
      <c r="J220" s="80" t="str">
        <f>IF(E50&lt;=A220," ",IF(E50&lt;G220,(E50-G219)*H220,(G220-A220)*H220))</f>
        <v xml:space="preserve"> </v>
      </c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</row>
    <row r="221" spans="1:27" ht="15" hidden="1" x14ac:dyDescent="0.25">
      <c r="A221" s="16">
        <v>10075000</v>
      </c>
      <c r="B221" s="16"/>
      <c r="C221" s="16"/>
      <c r="D221" s="16"/>
      <c r="E221" s="16"/>
      <c r="F221" s="16"/>
      <c r="G221" s="16">
        <v>0</v>
      </c>
      <c r="H221" s="16">
        <v>4.5600000000000003E-4</v>
      </c>
      <c r="I221" s="81" t="str">
        <f>IF($G$121&lt;=A221," E90",IF($G$121&lt;G221,($G$121-G220)*H221,(G221-A221)*H221))</f>
        <v xml:space="preserve"> E90</v>
      </c>
      <c r="J221" s="4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</row>
    <row r="222" spans="1:27" ht="15" hidden="1" x14ac:dyDescent="0.25">
      <c r="A222" s="16"/>
      <c r="B222" s="16"/>
      <c r="C222" s="16"/>
      <c r="D222" s="16"/>
      <c r="E222" s="16"/>
      <c r="F222" s="16"/>
      <c r="G222" s="16"/>
      <c r="H222" s="16"/>
      <c r="I222" s="75"/>
      <c r="J222" s="4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</row>
    <row r="223" spans="1:27" ht="14.25" hidden="1" x14ac:dyDescent="0.2">
      <c r="A223" s="16" t="s">
        <v>37</v>
      </c>
      <c r="B223" s="16"/>
      <c r="C223" s="16"/>
      <c r="D223" s="16"/>
      <c r="E223" s="16"/>
      <c r="F223" s="16"/>
      <c r="G223" s="16"/>
      <c r="H223" s="16"/>
      <c r="I223" s="82">
        <f>SUM(J214:J221)</f>
        <v>0</v>
      </c>
      <c r="J223" s="4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</row>
    <row r="224" spans="1:27" hidden="1" x14ac:dyDescent="0.2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</row>
    <row r="225" spans="1:27" hidden="1" x14ac:dyDescent="0.2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</row>
    <row r="226" spans="1:27" hidden="1" x14ac:dyDescent="0.2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</row>
    <row r="227" spans="1:27" hidden="1" x14ac:dyDescent="0.2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</row>
    <row r="228" spans="1:27" hidden="1" x14ac:dyDescent="0.2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</row>
    <row r="229" spans="1:27" hidden="1" x14ac:dyDescent="0.2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</row>
    <row r="230" spans="1:27" hidden="1" x14ac:dyDescent="0.2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</row>
    <row r="231" spans="1:27" hidden="1" x14ac:dyDescent="0.2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</row>
    <row r="232" spans="1:27" hidden="1" x14ac:dyDescent="0.2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</row>
    <row r="233" spans="1:27" hidden="1" x14ac:dyDescent="0.2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</row>
    <row r="234" spans="1:27" hidden="1" x14ac:dyDescent="0.2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</row>
    <row r="235" spans="1:27" hidden="1" x14ac:dyDescent="0.2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</row>
    <row r="236" spans="1:27" hidden="1" x14ac:dyDescent="0.2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</row>
    <row r="237" spans="1:27" hidden="1" x14ac:dyDescent="0.2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</row>
    <row r="238" spans="1:27" hidden="1" x14ac:dyDescent="0.2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</row>
    <row r="239" spans="1:27" hidden="1" x14ac:dyDescent="0.2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</row>
    <row r="240" spans="1:27" hidden="1" x14ac:dyDescent="0.2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</row>
    <row r="241" spans="1:27" hidden="1" x14ac:dyDescent="0.2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</row>
    <row r="242" spans="1:27" hidden="1" x14ac:dyDescent="0.2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</row>
    <row r="243" spans="1:27" hidden="1" x14ac:dyDescent="0.2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</row>
    <row r="244" spans="1:27" hidden="1" x14ac:dyDescent="0.2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</row>
    <row r="245" spans="1:27" hidden="1" x14ac:dyDescent="0.2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</row>
    <row r="246" spans="1:27" hidden="1" x14ac:dyDescent="0.2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</row>
    <row r="247" spans="1:27" hidden="1" x14ac:dyDescent="0.2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</row>
    <row r="248" spans="1:27" hidden="1" x14ac:dyDescent="0.2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</row>
    <row r="249" spans="1:27" hidden="1" x14ac:dyDescent="0.2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</row>
    <row r="250" spans="1:27" hidden="1" x14ac:dyDescent="0.2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</row>
    <row r="251" spans="1:27" hidden="1" x14ac:dyDescent="0.2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</row>
    <row r="252" spans="1:27" hidden="1" x14ac:dyDescent="0.2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</row>
    <row r="253" spans="1:27" hidden="1" x14ac:dyDescent="0.2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</row>
    <row r="254" spans="1:27" hidden="1" x14ac:dyDescent="0.2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</row>
    <row r="255" spans="1:27" hidden="1" x14ac:dyDescent="0.2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</row>
    <row r="256" spans="1:27" hidden="1" x14ac:dyDescent="0.2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</row>
    <row r="257" spans="1:27" hidden="1" x14ac:dyDescent="0.2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</row>
    <row r="258" spans="1:27" hidden="1" x14ac:dyDescent="0.2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</row>
    <row r="259" spans="1:27" hidden="1" x14ac:dyDescent="0.2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</row>
    <row r="260" spans="1:27" hidden="1" x14ac:dyDescent="0.2"/>
    <row r="261" spans="1:27" hidden="1" x14ac:dyDescent="0.2"/>
    <row r="262" spans="1:27" hidden="1" x14ac:dyDescent="0.2"/>
    <row r="263" spans="1:27" hidden="1" x14ac:dyDescent="0.2"/>
    <row r="264" spans="1:27" hidden="1" x14ac:dyDescent="0.2"/>
    <row r="265" spans="1:27" hidden="1" x14ac:dyDescent="0.2"/>
    <row r="266" spans="1:27" hidden="1" x14ac:dyDescent="0.2"/>
    <row r="267" spans="1:27" hidden="1" x14ac:dyDescent="0.2"/>
    <row r="268" spans="1:27" hidden="1" x14ac:dyDescent="0.2"/>
    <row r="269" spans="1:27" hidden="1" x14ac:dyDescent="0.2"/>
    <row r="270" spans="1:27" hidden="1" x14ac:dyDescent="0.2"/>
    <row r="271" spans="1:27" hidden="1" x14ac:dyDescent="0.2"/>
    <row r="272" spans="1:27" hidden="1" x14ac:dyDescent="0.2"/>
    <row r="273" spans="2:8" hidden="1" x14ac:dyDescent="0.2"/>
    <row r="274" spans="2:8" hidden="1" x14ac:dyDescent="0.2"/>
    <row r="275" spans="2:8" hidden="1" x14ac:dyDescent="0.2">
      <c r="B275" s="8">
        <f>IF(C11="ja",-1500,0)</f>
        <v>0</v>
      </c>
      <c r="C275" s="8">
        <f>IF(AND(C9="ja",C11="ja"),-750,0)</f>
        <v>0</v>
      </c>
      <c r="F275" s="8">
        <f>IF(AND(C11="ja",C12="ja"),-1000,0)</f>
        <v>0</v>
      </c>
      <c r="H275" s="8">
        <f>IF(G276=50,0,G276)</f>
        <v>0</v>
      </c>
    </row>
    <row r="276" spans="2:8" hidden="1" x14ac:dyDescent="0.2">
      <c r="B276" s="8">
        <f>IF(C11="ja",-750,0)</f>
        <v>0</v>
      </c>
      <c r="C276" s="8">
        <f>IF(AND(C9="neen",C11="ja"),-1500,0)</f>
        <v>0</v>
      </c>
      <c r="F276" s="8">
        <f>-F275</f>
        <v>0</v>
      </c>
      <c r="G276" s="8">
        <f>IF(F276&gt;(F18+F19+F21-50),-(F18+F19+F21-50),F275)</f>
        <v>50</v>
      </c>
      <c r="H276" s="8">
        <f>IF(C12="neen",0,H275)</f>
        <v>0</v>
      </c>
    </row>
    <row r="277" spans="2:8" hidden="1" x14ac:dyDescent="0.2">
      <c r="C277" s="8">
        <f>SUM(C275:C276)</f>
        <v>0</v>
      </c>
      <c r="D277" s="8">
        <f>IF(C279&gt;(F18+F19-50),-(F18+F19-50),C277)</f>
        <v>50</v>
      </c>
      <c r="E277" s="8">
        <f>IF(D277=50,0,D277)</f>
        <v>0</v>
      </c>
    </row>
    <row r="278" spans="2:8" hidden="1" x14ac:dyDescent="0.2"/>
    <row r="279" spans="2:8" hidden="1" x14ac:dyDescent="0.2">
      <c r="C279" s="8">
        <f>-C277</f>
        <v>0</v>
      </c>
    </row>
    <row r="280" spans="2:8" hidden="1" x14ac:dyDescent="0.2"/>
    <row r="281" spans="2:8" hidden="1" x14ac:dyDescent="0.2"/>
  </sheetData>
  <sheetProtection algorithmName="SHA-512" hashValue="0YqkfRLbIbxm8gvGWyfWq9E+AwvNyfcW4fF/yZtFI8g0Uzt9SDUw/fEs7pmKP28oo/cxUnYjgDkutNQwMGgjNQ==" saltValue="JhzPLOXpVMw+rPRy01pEwg==" spinCount="100000" sheet="1" objects="1" scenarios="1"/>
  <phoneticPr fontId="0" type="noConversion"/>
  <dataValidations count="5">
    <dataValidation type="list" allowBlank="1" showInputMessage="1" showErrorMessage="1" sqref="C9:E9">
      <formula1>$J$147:$J$148</formula1>
    </dataValidation>
    <dataValidation type="list" allowBlank="1" showInputMessage="1" showErrorMessage="1" sqref="C11:E11">
      <formula1>$K$147:$K$148</formula1>
    </dataValidation>
    <dataValidation type="list" allowBlank="1" showInputMessage="1" showErrorMessage="1" sqref="C12:E12">
      <formula1>$L$147:$L$148</formula1>
    </dataValidation>
    <dataValidation type="list" allowBlank="1" showInputMessage="1" showErrorMessage="1" sqref="C13:E13">
      <formula1>$M$147:$M$148</formula1>
    </dataValidation>
    <dataValidation type="list" allowBlank="1" showInputMessage="1" showErrorMessage="1" sqref="E52">
      <formula1>$I$138:$I$139</formula1>
    </dataValidation>
  </dataValidations>
  <hyperlinks>
    <hyperlink ref="C101" r:id="rId1"/>
    <hyperlink ref="D101" r:id="rId2"/>
    <hyperlink ref="C103" r:id="rId3"/>
    <hyperlink ref="D103" r:id="rId4"/>
    <hyperlink ref="C105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VKVKRHV</vt:lpstr>
      <vt:lpstr>VKVKRHV!_1._Zegels_Minuut_Brevet</vt:lpstr>
      <vt:lpstr>VKVKRHV!_2._Registratie_Minuut_Brevet</vt:lpstr>
      <vt:lpstr>VKVKRHV!_3._Registratie_aanhangsel</vt:lpstr>
      <vt:lpstr>VKVKRHV!Aard</vt:lpstr>
      <vt:lpstr>VKVKRHV!Afdrukbereik</vt:lpstr>
      <vt:lpstr>VKVKRHV!Datum</vt:lpstr>
      <vt:lpstr>VKVKRHV!KOSTENFICHE</vt:lpstr>
      <vt:lpstr>VKVKRHV!Naam</vt:lpstr>
      <vt:lpstr>VKVKRHV!Rep.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2014-11-15T15:54:56Z</dcterms:modified>
</cp:coreProperties>
</file>