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KRO" sheetId="1" r:id="rId1"/>
  </sheets>
  <definedNames>
    <definedName name="_1._Zegels_Minuut_Brevet" localSheetId="0">VKVKRO!$A$17:$J$17</definedName>
    <definedName name="_1._Zegels_Minuut_Brevet">#REF!</definedName>
    <definedName name="_10._Tweede_getuigschrift" localSheetId="0">VKVKRO!#REF!</definedName>
    <definedName name="_10._Tweede_getuigschrift">#REF!</definedName>
    <definedName name="_11._Kadaster_uittreksel" localSheetId="0">VKVKRO!#REF!</definedName>
    <definedName name="_11._Kadaster_uittreksel">#REF!</definedName>
    <definedName name="_12._Getuigen" localSheetId="0">VKVKRO!#REF!</definedName>
    <definedName name="_12._Getuigen">#REF!</definedName>
    <definedName name="_13._Allerlei_uitgaven" localSheetId="0">VKVKRO!#REF!</definedName>
    <definedName name="_13._Allerlei_uitgaven">#REF!</definedName>
    <definedName name="_14." localSheetId="0">VKVKRO!#REF!</definedName>
    <definedName name="_14.">#REF!</definedName>
    <definedName name="_15." localSheetId="0">VKVKRO!#REF!</definedName>
    <definedName name="_15.">#REF!</definedName>
    <definedName name="_2._Registratie_Minuut_Brevet" localSheetId="0">VKVKRO!$B$23:$K$23</definedName>
    <definedName name="_2._Registratie_Minuut_Brevet">#REF!</definedName>
    <definedName name="_3._Registratie_aanhangsel" localSheetId="0">VKVKRO!$G$24:$K$24</definedName>
    <definedName name="_3._Registratie_aanhangsel">#REF!</definedName>
    <definedName name="_4.Zegels_afschrift_grosse" localSheetId="0">VKVKRO!#REF!</definedName>
    <definedName name="_4.Zegels_afschrift_grosse">#REF!</definedName>
    <definedName name="_5._Hypotheek__inschr._overschr._doorh." localSheetId="0">VKVKRO!#REF!</definedName>
    <definedName name="_5._Hypotheek__inschr._overschr._doorh.">#REF!</definedName>
    <definedName name="_6._Loon_pandbewaarder" localSheetId="0">VKVKRO!#REF!</definedName>
    <definedName name="_6._Loon_pandbewaarder">#REF!</definedName>
    <definedName name="_7._Zegels__bord._aanh." localSheetId="0">VKVKRO!#REF!</definedName>
    <definedName name="_7._Zegels__bord._aanh.">#REF!</definedName>
    <definedName name="_8._Opzoekingen" localSheetId="0">VKVKRO!#REF!</definedName>
    <definedName name="_8._Opzoekingen">#REF!</definedName>
    <definedName name="_9._Hypothecair_getuigschrift" localSheetId="0">VKVKRO!#REF!</definedName>
    <definedName name="_9._Hypothecair_getuigschrift">#REF!</definedName>
    <definedName name="Aard" localSheetId="0">VKVKRO!$C$4:$J$4</definedName>
    <definedName name="Aard">#REF!</definedName>
    <definedName name="_xlnm.Print_Area" localSheetId="0">VKVKRO!$A$1:$I$80</definedName>
    <definedName name="Datum" localSheetId="0">VKVKRO!$C$4:$K$40</definedName>
    <definedName name="Datum">#REF!</definedName>
    <definedName name="gemeentelijke_info">#REF!</definedName>
    <definedName name="Kantoor_van_Notaris_J._SIMONART_te_Leuven" localSheetId="0">VKVKRO!#REF!</definedName>
    <definedName name="Kantoor_van_Notaris_J._SIMONART_te_Leuven">#REF!</definedName>
    <definedName name="KOSTENFICHE" localSheetId="0">VKVKRO!$A$1:$K$40</definedName>
    <definedName name="KOSTENFICHE">#REF!</definedName>
    <definedName name="Last_Row">IF(Values_Entered,Header_Row+Number_of_Payments,Header_Row)</definedName>
    <definedName name="Naam" localSheetId="0">VKVKRO!$C$9:$J$9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VKVKRO!$J$4:$J$42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VKVKRO!#REF!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VKVKRO!$A$3:$K$40</definedName>
  </definedNames>
  <calcPr calcId="152511"/>
</workbook>
</file>

<file path=xl/calcChain.xml><?xml version="1.0" encoding="utf-8"?>
<calcChain xmlns="http://schemas.openxmlformats.org/spreadsheetml/2006/main">
  <c r="F37" i="1" l="1"/>
  <c r="G40" i="1" s="1"/>
  <c r="C7" i="1"/>
  <c r="F18" i="1" s="1"/>
  <c r="F19" i="1"/>
  <c r="F23" i="1"/>
  <c r="F24" i="1"/>
  <c r="D48" i="1"/>
  <c r="D56" i="1" s="1"/>
  <c r="C60" i="1"/>
  <c r="D63" i="1"/>
  <c r="D64" i="1" s="1"/>
  <c r="D66" i="1"/>
  <c r="D67" i="1" s="1"/>
  <c r="D70" i="1"/>
  <c r="A100" i="1"/>
  <c r="C118" i="1"/>
  <c r="F118" i="1"/>
  <c r="C119" i="1"/>
  <c r="F119" i="1"/>
  <c r="J135" i="1"/>
  <c r="J137" i="1"/>
  <c r="J140" i="1"/>
  <c r="J194" i="1"/>
  <c r="J195" i="1"/>
  <c r="I203" i="1" s="1"/>
  <c r="F55" i="1" s="1"/>
  <c r="J196" i="1"/>
  <c r="J197" i="1"/>
  <c r="J198" i="1"/>
  <c r="J199" i="1"/>
  <c r="F200" i="1"/>
  <c r="J200" i="1"/>
  <c r="J201" i="1"/>
  <c r="B275" i="1"/>
  <c r="C275" i="1"/>
  <c r="F275" i="1"/>
  <c r="F276" i="1" s="1"/>
  <c r="B276" i="1"/>
  <c r="C276" i="1"/>
  <c r="H276" i="1"/>
  <c r="F22" i="1" s="1"/>
  <c r="C277" i="1" l="1"/>
  <c r="C279" i="1" s="1"/>
  <c r="J141" i="1"/>
  <c r="C59" i="1"/>
  <c r="H189" i="1" s="1"/>
  <c r="D61" i="1" s="1"/>
  <c r="D72" i="1" s="1"/>
  <c r="F73" i="1" s="1"/>
  <c r="J139" i="1"/>
  <c r="G39" i="1"/>
  <c r="J138" i="1"/>
  <c r="J136" i="1"/>
  <c r="G42" i="1"/>
  <c r="F72" i="1"/>
  <c r="F56" i="1"/>
  <c r="F76" i="1"/>
  <c r="G276" i="1"/>
  <c r="H275" i="1" s="1"/>
  <c r="F20" i="1"/>
  <c r="G27" i="1" s="1"/>
  <c r="D277" i="1"/>
  <c r="E277" i="1" s="1"/>
  <c r="F21" i="1" s="1"/>
  <c r="F74" i="1" l="1"/>
  <c r="F78" i="1" s="1"/>
  <c r="J143" i="1"/>
  <c r="G17" i="1" s="1"/>
  <c r="G28" i="1" s="1"/>
  <c r="G30" i="1" l="1"/>
</calcChain>
</file>

<file path=xl/comments1.xml><?xml version="1.0" encoding="utf-8"?>
<comments xmlns="http://schemas.openxmlformats.org/spreadsheetml/2006/main">
  <authors>
    <author>licentie</author>
  </authors>
  <commentList>
    <comment ref="D57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<sst xmlns="http://schemas.openxmlformats.org/spreadsheetml/2006/main" count="102" uniqueCount="75">
  <si>
    <t>Dossier</t>
  </si>
  <si>
    <t>Cliënt</t>
  </si>
  <si>
    <t>Prijs</t>
  </si>
  <si>
    <t>Lasten:</t>
  </si>
  <si>
    <t>Basis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</si>
  <si>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</si>
  <si>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</si>
  <si>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</si>
  <si>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</si>
  <si>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</si>
  <si>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</si>
  <si>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Klein beschrijf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</si>
  <si>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</si>
  <si>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</si>
  <si>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</si>
  <si>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</si>
  <si>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</si>
  <si>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</si>
  <si>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</si>
  <si>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</si>
  <si>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</si>
  <si>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</si>
  <si>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</si>
  <si>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</si>
  <si>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</si>
  <si>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</si>
  <si>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Andere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</si>
  <si>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</si>
  <si>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</si>
  <si>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</si>
  <si>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</si>
  <si>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</si>
  <si>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</si>
  <si>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</si>
  <si>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</si>
  <si>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</si>
  <si>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</si>
  <si>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</si>
  <si>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</si>
  <si>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</si>
  <si>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Klein beschrijf?</t>
  </si>
  <si>
    <t>Abattement?</t>
  </si>
  <si>
    <t>Verhoogd abattement?</t>
  </si>
  <si>
    <t>Sociaal krediet voor minstens 50%?</t>
  </si>
  <si>
    <t>KREDIETAKTE KOPER</t>
  </si>
  <si>
    <t>Basis registratie</t>
  </si>
  <si>
    <t>Hoofdsom</t>
  </si>
  <si>
    <t>Aanhor.</t>
  </si>
  <si>
    <t>Basis ereloon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</si>
  <si>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</si>
  <si>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</si>
  <si>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</si>
  <si>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</si>
  <si>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</si>
  <si>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</si>
  <si>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</si>
  <si>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</si>
  <si>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</si>
  <si>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</si>
  <si>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</si>
  <si>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</si>
  <si>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</si>
  <si>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</si>
  <si>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</si>
  <si>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</si>
  <si>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</si>
  <si>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</si>
  <si>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</si>
  <si>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</si>
  <si>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</si>
  <si>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Boekje</t>
  </si>
  <si>
    <t>Krediet sociaal tarief?</t>
  </si>
  <si>
    <t>Aandeel basisakte of verkavelingsakte</t>
  </si>
  <si>
    <t>VERKOOP ONROEREND GOED VLAANDEREN MET KREDIETOPENING</t>
  </si>
  <si>
    <t>Inschrijving op hoeveel hypotheekkantoren?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</si>
</sst>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0\ &quot;€&quot;;\-#,##0.00\ &quot;€&quot;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</numFmts>
  <fonts count="18" x14ac:knownFonts="1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10"/>
      <color indexed="8"/>
      <name val="Arial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6" fillId="0" borderId="0"/>
    <xf numFmtId="0" fontId="1" fillId="0" borderId="0"/>
    <xf numFmtId="0" fontId="16" fillId="0" borderId="0"/>
    <xf numFmtId="176" fontId="8" fillId="0" borderId="1">
      <protection locked="0"/>
    </xf>
    <xf numFmtId="0" fontId="17" fillId="0" borderId="16" applyNumberFormat="0" applyFill="0" applyAlignment="0" applyProtection="0"/>
  </cellStyleXfs>
  <cellXfs count="114">
    <xf numFmtId="0" fontId="0" fillId="0" borderId="0" xfId="0"/>
    <xf numFmtId="0" fontId="1" fillId="2" borderId="0" xfId="13" applyFill="1" applyBorder="1" applyAlignment="1" applyProtection="1">
      <alignment horizontal="center"/>
      <protection locked="0" hidden="1"/>
    </xf>
    <xf numFmtId="0" fontId="1" fillId="3" borderId="0" xfId="13" applyFill="1"/>
    <xf numFmtId="0" fontId="1" fillId="3" borderId="2" xfId="13" applyNumberFormat="1" applyFill="1" applyBorder="1" applyAlignment="1" applyProtection="1">
      <protection hidden="1"/>
    </xf>
    <xf numFmtId="165" fontId="1" fillId="3" borderId="2" xfId="13" applyNumberFormat="1" applyFill="1" applyBorder="1" applyAlignment="1" applyProtection="1">
      <protection hidden="1"/>
    </xf>
    <xf numFmtId="0" fontId="2" fillId="3" borderId="0" xfId="13" applyFont="1" applyFill="1" applyBorder="1" applyAlignment="1" applyProtection="1">
      <alignment horizontal="left"/>
      <protection hidden="1"/>
    </xf>
    <xf numFmtId="165" fontId="1" fillId="3" borderId="0" xfId="13" applyNumberFormat="1" applyFill="1" applyBorder="1" applyAlignment="1" applyProtection="1">
      <protection hidden="1"/>
    </xf>
    <xf numFmtId="0" fontId="2" fillId="3" borderId="0" xfId="13" applyNumberFormat="1" applyFont="1" applyFill="1" applyBorder="1" applyAlignment="1" applyProtection="1">
      <alignment horizontal="left"/>
      <protection hidden="1"/>
    </xf>
    <xf numFmtId="0" fontId="1" fillId="3" borderId="0" xfId="13" applyFill="1" applyProtection="1">
      <protection hidden="1"/>
    </xf>
    <xf numFmtId="0" fontId="1" fillId="3" borderId="0" xfId="13" applyNumberForma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left"/>
      <protection hidden="1"/>
    </xf>
    <xf numFmtId="166" fontId="1" fillId="3" borderId="0" xfId="13" applyNumberFormat="1" applyFill="1" applyBorder="1" applyAlignment="1" applyProtection="1">
      <protection hidden="1"/>
    </xf>
    <xf numFmtId="0" fontId="1" fillId="3" borderId="0" xfId="13" applyFont="1" applyFill="1" applyBorder="1" applyAlignment="1" applyProtection="1">
      <alignment horizontal="center"/>
      <protection hidden="1"/>
    </xf>
    <xf numFmtId="166" fontId="1" fillId="3" borderId="0" xfId="13" applyNumberFormat="1" applyFont="1" applyFill="1" applyBorder="1" applyAlignment="1" applyProtection="1">
      <alignment horizontal="left"/>
      <protection hidden="1"/>
    </xf>
    <xf numFmtId="165" fontId="1" fillId="3" borderId="0" xfId="13" applyNumberFormat="1" applyFont="1" applyFill="1" applyBorder="1" applyAlignment="1" applyProtection="1">
      <protection hidden="1"/>
    </xf>
    <xf numFmtId="0" fontId="2" fillId="3" borderId="0" xfId="13" quotePrefix="1" applyFont="1" applyFill="1" applyBorder="1" applyAlignment="1" applyProtection="1">
      <alignment horizontal="left"/>
      <protection hidden="1"/>
    </xf>
    <xf numFmtId="0" fontId="2" fillId="3" borderId="3" xfId="13" applyFont="1" applyFill="1" applyBorder="1" applyAlignment="1" applyProtection="1">
      <alignment horizontal="left"/>
      <protection hidden="1"/>
    </xf>
    <xf numFmtId="165" fontId="1" fillId="3" borderId="4" xfId="13" applyNumberFormat="1" applyFont="1" applyFill="1" applyBorder="1" applyAlignment="1" applyProtection="1">
      <alignment horizontal="left"/>
      <protection hidden="1"/>
    </xf>
    <xf numFmtId="165" fontId="1" fillId="3" borderId="0" xfId="13" applyNumberFormat="1" applyFont="1" applyFill="1" applyBorder="1" applyAlignment="1" applyProtection="1">
      <alignment horizontal="left"/>
      <protection hidden="1"/>
    </xf>
    <xf numFmtId="166" fontId="1" fillId="3" borderId="0" xfId="13" applyNumberFormat="1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center"/>
      <protection hidden="1"/>
    </xf>
    <xf numFmtId="0" fontId="1" fillId="3" borderId="0" xfId="0" applyFont="1" applyFill="1" applyBorder="1" applyAlignment="1" applyProtection="1">
      <alignment horizontal="left"/>
      <protection hidden="1"/>
    </xf>
    <xf numFmtId="0" fontId="0" fillId="3" borderId="0" xfId="0" applyFill="1" applyBorder="1" applyAlignment="1" applyProtection="1">
      <alignment horizontal="left"/>
      <protection hidden="1"/>
    </xf>
    <xf numFmtId="0" fontId="1" fillId="3" borderId="4" xfId="13" applyFont="1" applyFill="1" applyBorder="1" applyAlignment="1" applyProtection="1">
      <alignment horizontal="left"/>
      <protection hidden="1"/>
    </xf>
    <xf numFmtId="0" fontId="1" fillId="3" borderId="4" xfId="13" applyFont="1" applyFill="1" applyBorder="1" applyProtection="1">
      <protection hidden="1"/>
    </xf>
    <xf numFmtId="0" fontId="1" fillId="3" borderId="0" xfId="13" applyFill="1" applyBorder="1"/>
    <xf numFmtId="0" fontId="1" fillId="3" borderId="0" xfId="13" applyFont="1" applyFill="1" applyBorder="1" applyProtection="1">
      <protection hidden="1"/>
    </xf>
    <xf numFmtId="166" fontId="1" fillId="3" borderId="0" xfId="13" applyNumberFormat="1" applyFill="1" applyBorder="1" applyProtection="1">
      <protection hidden="1"/>
    </xf>
    <xf numFmtId="0" fontId="1" fillId="3" borderId="5" xfId="13" applyFont="1" applyFill="1" applyBorder="1" applyAlignment="1" applyProtection="1">
      <alignment horizontal="left"/>
      <protection hidden="1"/>
    </xf>
    <xf numFmtId="0" fontId="1" fillId="3" borderId="3" xfId="13" applyFont="1" applyFill="1" applyBorder="1" applyAlignment="1" applyProtection="1">
      <alignment horizontal="left"/>
      <protection hidden="1"/>
    </xf>
    <xf numFmtId="0" fontId="1" fillId="3" borderId="0" xfId="13" applyFont="1" applyFill="1" applyProtection="1">
      <protection hidden="1"/>
    </xf>
    <xf numFmtId="166" fontId="1" fillId="3" borderId="0" xfId="13" applyNumberFormat="1" applyFill="1" applyProtection="1">
      <protection hidden="1"/>
    </xf>
    <xf numFmtId="0" fontId="1" fillId="3" borderId="6" xfId="13" applyFill="1" applyBorder="1" applyAlignment="1" applyProtection="1">
      <alignment horizontal="left"/>
      <protection hidden="1"/>
    </xf>
    <xf numFmtId="0" fontId="1" fillId="3" borderId="7" xfId="13" applyFill="1" applyBorder="1" applyAlignment="1" applyProtection="1">
      <alignment horizontal="left"/>
      <protection hidden="1"/>
    </xf>
    <xf numFmtId="0" fontId="1" fillId="3" borderId="8" xfId="13" applyFont="1" applyFill="1" applyBorder="1" applyProtection="1">
      <protection hidden="1"/>
    </xf>
    <xf numFmtId="0" fontId="1" fillId="3" borderId="9" xfId="13" applyFont="1" applyFill="1" applyBorder="1" applyAlignment="1" applyProtection="1">
      <alignment horizontal="left"/>
      <protection hidden="1"/>
    </xf>
    <xf numFmtId="0" fontId="1" fillId="3" borderId="10" xfId="13" applyFill="1" applyBorder="1" applyAlignment="1" applyProtection="1">
      <alignment horizontal="left"/>
      <protection hidden="1"/>
    </xf>
    <xf numFmtId="0" fontId="11" fillId="3" borderId="0" xfId="13" applyFont="1" applyFill="1" applyProtection="1">
      <protection hidden="1"/>
    </xf>
    <xf numFmtId="0" fontId="12" fillId="3" borderId="0" xfId="13" applyFont="1" applyFill="1" applyBorder="1" applyAlignment="1" applyProtection="1">
      <alignment horizontal="left"/>
      <protection hidden="1"/>
    </xf>
    <xf numFmtId="165" fontId="1" fillId="3" borderId="0" xfId="13" applyNumberFormat="1" applyFill="1" applyBorder="1" applyAlignment="1" applyProtection="1">
      <alignment horizontal="left"/>
      <protection hidden="1"/>
    </xf>
    <xf numFmtId="0" fontId="1" fillId="3" borderId="0" xfId="13" applyFill="1" applyBorder="1" applyProtection="1">
      <protection hidden="1"/>
    </xf>
    <xf numFmtId="3" fontId="3" fillId="3" borderId="0" xfId="9" applyNumberFormat="1" applyFill="1" applyAlignment="1" applyProtection="1">
      <protection hidden="1"/>
    </xf>
    <xf numFmtId="0" fontId="3" fillId="3" borderId="0" xfId="9" applyFill="1" applyAlignment="1" applyProtection="1">
      <protection hidden="1"/>
    </xf>
    <xf numFmtId="3" fontId="1" fillId="3" borderId="0" xfId="13" applyNumberFormat="1" applyFont="1" applyFill="1"/>
    <xf numFmtId="3" fontId="1" fillId="3" borderId="0" xfId="13" applyNumberFormat="1" applyFont="1" applyFill="1" applyProtection="1">
      <protection hidden="1"/>
    </xf>
    <xf numFmtId="166" fontId="1" fillId="3" borderId="0" xfId="13" applyNumberFormat="1" applyFont="1" applyFill="1" applyProtection="1">
      <protection hidden="1"/>
    </xf>
    <xf numFmtId="3" fontId="3" fillId="3" borderId="0" xfId="9" applyNumberFormat="1" applyFill="1" applyAlignment="1" applyProtection="1"/>
    <xf numFmtId="0" fontId="4" fillId="3" borderId="0" xfId="13" applyFont="1" applyFill="1"/>
    <xf numFmtId="3" fontId="1" fillId="3" borderId="0" xfId="13" applyNumberFormat="1" applyFont="1" applyFill="1" applyProtection="1"/>
    <xf numFmtId="0" fontId="1" fillId="3" borderId="0" xfId="13" applyFill="1" applyProtection="1"/>
    <xf numFmtId="3" fontId="1" fillId="3" borderId="0" xfId="13" quotePrefix="1" applyNumberFormat="1" applyFont="1" applyFill="1" applyAlignment="1" applyProtection="1">
      <alignment horizontal="left"/>
      <protection hidden="1"/>
    </xf>
    <xf numFmtId="3" fontId="1" fillId="3" borderId="11" xfId="13" applyNumberFormat="1" applyFont="1" applyFill="1" applyBorder="1" applyProtection="1">
      <protection hidden="1"/>
    </xf>
    <xf numFmtId="168" fontId="5" fillId="3" borderId="12" xfId="13" applyNumberFormat="1" applyFont="1" applyFill="1" applyBorder="1" applyAlignment="1" applyProtection="1">
      <alignment horizontal="center"/>
      <protection hidden="1"/>
    </xf>
    <xf numFmtId="0" fontId="5" fillId="3" borderId="12" xfId="13" applyFont="1" applyFill="1" applyBorder="1" applyAlignment="1" applyProtection="1">
      <alignment horizontal="center"/>
      <protection hidden="1"/>
    </xf>
    <xf numFmtId="0" fontId="5" fillId="3" borderId="13" xfId="13" applyFont="1" applyFill="1" applyBorder="1" applyAlignment="1" applyProtection="1">
      <alignment horizontal="center"/>
      <protection hidden="1"/>
    </xf>
    <xf numFmtId="167" fontId="6" fillId="3" borderId="12" xfId="13" applyNumberFormat="1" applyFont="1" applyFill="1" applyBorder="1" applyProtection="1">
      <protection hidden="1"/>
    </xf>
    <xf numFmtId="168" fontId="6" fillId="3" borderId="12" xfId="13" applyNumberFormat="1" applyFont="1" applyFill="1" applyBorder="1" applyProtection="1">
      <protection hidden="1"/>
    </xf>
    <xf numFmtId="169" fontId="6" fillId="3" borderId="12" xfId="13" applyNumberFormat="1" applyFont="1" applyFill="1" applyBorder="1" applyProtection="1">
      <protection hidden="1"/>
    </xf>
    <xf numFmtId="169" fontId="6" fillId="3" borderId="13" xfId="13" applyNumberFormat="1" applyFont="1" applyFill="1" applyBorder="1" applyProtection="1">
      <protection hidden="1"/>
    </xf>
    <xf numFmtId="0" fontId="6" fillId="3" borderId="14" xfId="13" applyFont="1" applyFill="1" applyBorder="1" applyProtection="1">
      <protection hidden="1"/>
    </xf>
    <xf numFmtId="0" fontId="6" fillId="3" borderId="0" xfId="13" applyFont="1" applyFill="1" applyBorder="1" applyProtection="1">
      <protection hidden="1"/>
    </xf>
    <xf numFmtId="0" fontId="7" fillId="3" borderId="15" xfId="13" applyFont="1" applyFill="1" applyBorder="1" applyProtection="1">
      <protection hidden="1"/>
    </xf>
    <xf numFmtId="0" fontId="6" fillId="3" borderId="0" xfId="13" applyFont="1" applyFill="1" applyProtection="1">
      <protection hidden="1"/>
    </xf>
    <xf numFmtId="168" fontId="5" fillId="3" borderId="0" xfId="13" applyNumberFormat="1" applyFont="1" applyFill="1" applyBorder="1" applyAlignment="1" applyProtection="1">
      <alignment horizontal="center"/>
      <protection hidden="1"/>
    </xf>
    <xf numFmtId="0" fontId="6" fillId="3" borderId="15" xfId="13" applyFont="1" applyFill="1" applyBorder="1" applyProtection="1">
      <protection hidden="1"/>
    </xf>
    <xf numFmtId="167" fontId="5" fillId="3" borderId="12" xfId="13" applyNumberFormat="1" applyFont="1" applyFill="1" applyBorder="1" applyProtection="1">
      <protection hidden="1"/>
    </xf>
    <xf numFmtId="169" fontId="6" fillId="3" borderId="0" xfId="13" applyNumberFormat="1" applyFont="1" applyFill="1" applyBorder="1" applyProtection="1">
      <protection hidden="1"/>
    </xf>
    <xf numFmtId="178" fontId="6" fillId="3" borderId="0" xfId="13" applyNumberFormat="1" applyFont="1" applyFill="1" applyBorder="1" applyProtection="1">
      <protection hidden="1"/>
    </xf>
    <xf numFmtId="179" fontId="6" fillId="3" borderId="0" xfId="13" applyNumberFormat="1" applyFont="1" applyFill="1" applyBorder="1" applyProtection="1">
      <protection hidden="1"/>
    </xf>
    <xf numFmtId="167" fontId="5" fillId="3" borderId="0" xfId="13" applyNumberFormat="1" applyFont="1" applyFill="1" applyBorder="1" applyProtection="1">
      <protection hidden="1"/>
    </xf>
    <xf numFmtId="0" fontId="1" fillId="3" borderId="0" xfId="13" applyFill="1"/>
    <xf numFmtId="0" fontId="2" fillId="4" borderId="2" xfId="13" applyFont="1" applyFill="1" applyBorder="1" applyAlignment="1" applyProtection="1">
      <alignment horizontal="left"/>
      <protection hidden="1"/>
    </xf>
    <xf numFmtId="0" fontId="1" fillId="4" borderId="0" xfId="13" applyFill="1"/>
    <xf numFmtId="0" fontId="15" fillId="4" borderId="2" xfId="13" applyFont="1" applyFill="1" applyBorder="1" applyAlignment="1" applyProtection="1">
      <alignment horizontal="left"/>
      <protection hidden="1"/>
    </xf>
    <xf numFmtId="0" fontId="0" fillId="3" borderId="0" xfId="0" applyFill="1" applyBorder="1" applyProtection="1">
      <protection hidden="1"/>
    </xf>
    <xf numFmtId="0" fontId="1" fillId="5" borderId="0" xfId="13" applyFont="1" applyFill="1" applyBorder="1" applyAlignment="1" applyProtection="1">
      <alignment horizontal="left"/>
      <protection hidden="1"/>
    </xf>
    <xf numFmtId="0" fontId="1" fillId="2" borderId="0" xfId="13" applyFont="1" applyFill="1" applyBorder="1" applyAlignment="1" applyProtection="1">
      <alignment horizontal="center"/>
      <protection locked="0" hidden="1"/>
    </xf>
    <xf numFmtId="0" fontId="15" fillId="4" borderId="0" xfId="13" applyFont="1" applyFill="1" applyProtection="1">
      <protection hidden="1"/>
    </xf>
    <xf numFmtId="0" fontId="1" fillId="3" borderId="3" xfId="13" applyFill="1" applyBorder="1"/>
    <xf numFmtId="164" fontId="1" fillId="2" borderId="0" xfId="13" applyNumberFormat="1" applyFill="1" applyBorder="1" applyAlignment="1" applyProtection="1">
      <protection locked="0" hidden="1"/>
    </xf>
    <xf numFmtId="164" fontId="1" fillId="6" borderId="0" xfId="13" applyNumberFormat="1" applyFill="1" applyBorder="1" applyAlignment="1" applyProtection="1">
      <protection hidden="1"/>
    </xf>
    <xf numFmtId="164" fontId="1" fillId="7" borderId="0" xfId="13" applyNumberFormat="1" applyFill="1" applyBorder="1" applyAlignment="1" applyProtection="1">
      <protection locked="0" hidden="1"/>
    </xf>
    <xf numFmtId="164" fontId="1" fillId="7" borderId="0" xfId="13" applyNumberFormat="1" applyFont="1" applyFill="1" applyBorder="1" applyAlignment="1" applyProtection="1">
      <alignment horizontal="right"/>
      <protection locked="0" hidden="1"/>
    </xf>
    <xf numFmtId="164" fontId="1" fillId="3" borderId="0" xfId="13" applyNumberFormat="1" applyFill="1" applyBorder="1" applyAlignment="1" applyProtection="1">
      <alignment horizontal="right"/>
      <protection hidden="1"/>
    </xf>
    <xf numFmtId="164" fontId="1" fillId="3" borderId="0" xfId="13" applyNumberFormat="1" applyFill="1" applyAlignment="1">
      <alignment horizontal="right"/>
    </xf>
    <xf numFmtId="164" fontId="1" fillId="2" borderId="0" xfId="13" applyNumberFormat="1" applyFill="1" applyBorder="1" applyAlignment="1" applyProtection="1">
      <alignment horizontal="right"/>
      <protection locked="0" hidden="1"/>
    </xf>
    <xf numFmtId="164" fontId="14" fillId="5" borderId="0" xfId="0" applyNumberFormat="1" applyFont="1" applyFill="1" applyBorder="1" applyAlignment="1" applyProtection="1">
      <alignment horizontal="right"/>
      <protection locked="0" hidden="1"/>
    </xf>
    <xf numFmtId="178" fontId="1" fillId="3" borderId="4" xfId="13" applyNumberFormat="1" applyFill="1" applyBorder="1" applyAlignment="1" applyProtection="1">
      <alignment horizontal="right"/>
      <protection hidden="1"/>
    </xf>
    <xf numFmtId="178" fontId="1" fillId="3" borderId="0" xfId="13" applyNumberFormat="1" applyFill="1" applyBorder="1" applyAlignment="1" applyProtection="1">
      <alignment horizontal="right"/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164" fontId="1" fillId="3" borderId="4" xfId="13" applyNumberFormat="1" applyFill="1" applyBorder="1" applyAlignment="1" applyProtection="1">
      <alignment horizontal="right"/>
      <protection hidden="1"/>
    </xf>
    <xf numFmtId="178" fontId="1" fillId="6" borderId="0" xfId="13" applyNumberFormat="1" applyFill="1" applyBorder="1" applyAlignment="1" applyProtection="1">
      <alignment horizontal="right"/>
      <protection hidden="1"/>
    </xf>
    <xf numFmtId="178" fontId="1" fillId="2" borderId="0" xfId="13" applyNumberFormat="1" applyFill="1" applyBorder="1" applyAlignment="1" applyProtection="1">
      <alignment horizontal="right"/>
      <protection locked="0"/>
    </xf>
    <xf numFmtId="178" fontId="1" fillId="3" borderId="0" xfId="13" applyNumberFormat="1" applyFill="1" applyBorder="1" applyAlignment="1">
      <alignment horizontal="right"/>
    </xf>
    <xf numFmtId="178" fontId="1" fillId="3" borderId="0" xfId="13" applyNumberFormat="1" applyFont="1" applyFill="1" applyBorder="1" applyAlignment="1" applyProtection="1">
      <alignment horizontal="right"/>
      <protection hidden="1"/>
    </xf>
    <xf numFmtId="0" fontId="2" fillId="8" borderId="9" xfId="13" applyFont="1" applyFill="1" applyBorder="1" applyAlignment="1" applyProtection="1">
      <alignment horizontal="left"/>
      <protection hidden="1"/>
    </xf>
    <xf numFmtId="178" fontId="1" fillId="8" borderId="9" xfId="13" applyNumberFormat="1" applyFill="1" applyBorder="1" applyAlignment="1" applyProtection="1">
      <alignment horizontal="right"/>
      <protection hidden="1"/>
    </xf>
    <xf numFmtId="0" fontId="2" fillId="9" borderId="9" xfId="13" applyFont="1" applyFill="1" applyBorder="1" applyAlignment="1" applyProtection="1">
      <alignment horizontal="left"/>
      <protection hidden="1"/>
    </xf>
    <xf numFmtId="164" fontId="1" fillId="9" borderId="9" xfId="13" applyNumberFormat="1" applyFill="1" applyBorder="1" applyAlignment="1" applyProtection="1">
      <alignment horizontal="right"/>
      <protection hidden="1"/>
    </xf>
    <xf numFmtId="178" fontId="2" fillId="8" borderId="9" xfId="13" applyNumberFormat="1" applyFont="1" applyFill="1" applyBorder="1" applyAlignment="1">
      <alignment horizontal="right"/>
    </xf>
    <xf numFmtId="0" fontId="1" fillId="3" borderId="0" xfId="13" applyFont="1" applyFill="1" applyBorder="1" applyAlignment="1" applyProtection="1">
      <alignment horizontal="right"/>
      <protection hidden="1"/>
    </xf>
    <xf numFmtId="0" fontId="1" fillId="3" borderId="0" xfId="13" applyFill="1" applyBorder="1" applyAlignment="1" applyProtection="1">
      <alignment horizontal="right"/>
      <protection hidden="1"/>
    </xf>
    <xf numFmtId="165" fontId="1" fillId="3" borderId="0" xfId="13" applyNumberFormat="1" applyFill="1" applyBorder="1" applyAlignment="1" applyProtection="1">
      <alignment horizontal="right"/>
      <protection hidden="1"/>
    </xf>
    <xf numFmtId="165" fontId="1" fillId="3" borderId="0" xfId="13" applyNumberFormat="1" applyFont="1" applyFill="1" applyBorder="1" applyAlignment="1" applyProtection="1">
      <alignment horizontal="right"/>
      <protection hidden="1"/>
    </xf>
    <xf numFmtId="0" fontId="1" fillId="3" borderId="0" xfId="13" applyFill="1" applyBorder="1" applyAlignment="1">
      <alignment horizontal="right"/>
    </xf>
    <xf numFmtId="178" fontId="1" fillId="7" borderId="0" xfId="13" applyNumberFormat="1" applyFill="1" applyBorder="1" applyAlignment="1" applyProtection="1">
      <alignment horizontal="right"/>
      <protection locked="0"/>
    </xf>
    <xf numFmtId="0" fontId="1" fillId="2" borderId="0" xfId="13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178" fontId="1" fillId="2" borderId="0" xfId="13" applyNumberFormat="1" applyFont="1" applyFill="1" applyBorder="1" applyAlignment="1" applyProtection="1">
      <alignment horizontal="right"/>
      <protection locked="0"/>
    </xf>
    <xf numFmtId="0" fontId="2" fillId="2" borderId="0" xfId="13" applyNumberFormat="1" applyFont="1" applyFill="1" applyBorder="1" applyAlignment="1" applyProtection="1">
      <alignment horizontal="left"/>
      <protection locked="0"/>
    </xf>
    <xf numFmtId="0" fontId="1" fillId="5" borderId="0" xfId="13" applyFont="1" applyFill="1" applyBorder="1" applyAlignment="1" applyProtection="1">
      <alignment horizontal="left"/>
      <protection locked="0"/>
    </xf>
    <xf numFmtId="49" fontId="1" fillId="10" borderId="0" xfId="13" applyNumberFormat="1" applyFont="1" applyFill="1" applyBorder="1" applyAlignment="1" applyProtection="1">
      <alignment horizontal="left"/>
      <protection hidden="1"/>
    </xf>
    <xf numFmtId="0" fontId="1" fillId="10" borderId="0" xfId="13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KVKRO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KVKROAV.xlsx" TargetMode="External"/><Relationship Id="rId1" Type="http://schemas.openxmlformats.org/officeDocument/2006/relationships/hyperlink" Target="VKVKROAK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VKRO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89"/>
  <sheetViews>
    <sheetView tabSelected="1" zoomScaleNormal="100" workbookViewId="0">
      <selection activeCell="C3" sqref="C3"/>
    </sheetView>
  </sheetViews>
  <sheetFormatPr defaultRowHeight="12.75" x14ac:dyDescent="0.2"/>
  <cols>
    <col min="1" max="1" width="33.85546875" style="2" customWidth="1"/>
    <col min="2" max="2" width="6.42578125" style="2" customWidth="1"/>
    <col min="3" max="3" width="17.7109375" style="2" customWidth="1"/>
    <col min="4" max="4" width="16.85546875" style="2" customWidth="1"/>
    <col min="5" max="5" width="8.85546875" style="2" customWidth="1"/>
    <col min="6" max="6" width="15.140625" style="2" customWidth="1"/>
    <col min="7" max="7" width="15.85546875" style="2" customWidth="1"/>
    <col min="8" max="8" width="15.42578125" style="2" customWidth="1"/>
    <col min="9" max="9" width="16.7109375" style="2" customWidth="1"/>
    <col min="10" max="10" width="12.28515625" style="2" customWidth="1"/>
    <col min="11" max="11" width="15.85546875" style="2" bestFit="1" customWidth="1"/>
    <col min="12" max="20" width="9.140625" style="2"/>
    <col min="21" max="21" width="12.140625" style="2" bestFit="1" customWidth="1"/>
    <col min="22" max="16384" width="9.140625" style="2"/>
  </cols>
  <sheetData>
    <row r="1" spans="1:11" ht="24.75" customHeight="1" thickTop="1" x14ac:dyDescent="0.3">
      <c r="A1" s="74" t="s">
        <v>73</v>
      </c>
      <c r="B1" s="72"/>
      <c r="C1" s="72"/>
      <c r="D1" s="72"/>
      <c r="E1" s="72"/>
      <c r="F1" s="73"/>
      <c r="G1" s="72"/>
      <c r="H1" s="72"/>
      <c r="I1" s="3"/>
      <c r="J1" s="4"/>
      <c r="K1" s="4"/>
    </row>
    <row r="2" spans="1:11" x14ac:dyDescent="0.2">
      <c r="A2" s="5"/>
      <c r="B2" s="5"/>
      <c r="C2" s="5"/>
      <c r="D2" s="5"/>
      <c r="E2" s="5"/>
      <c r="G2" s="5"/>
      <c r="H2" s="5"/>
      <c r="I2" s="6"/>
      <c r="J2" s="6"/>
      <c r="K2" s="6"/>
    </row>
    <row r="3" spans="1:11" x14ac:dyDescent="0.2">
      <c r="A3" s="5" t="s">
        <v>0</v>
      </c>
      <c r="B3" s="5"/>
      <c r="C3" s="110"/>
      <c r="D3" s="7"/>
      <c r="E3" s="5"/>
      <c r="F3" s="8"/>
      <c r="G3" s="5"/>
      <c r="H3" s="5"/>
      <c r="I3" s="6"/>
      <c r="J3" s="6"/>
      <c r="K3" s="9"/>
    </row>
    <row r="4" spans="1:11" x14ac:dyDescent="0.2">
      <c r="A4" s="5" t="s">
        <v>1</v>
      </c>
      <c r="B4" s="5"/>
      <c r="C4" s="111"/>
      <c r="D4" s="76"/>
      <c r="E4" s="11"/>
      <c r="F4" s="8"/>
      <c r="G4" s="11"/>
      <c r="I4" s="8"/>
      <c r="J4" s="6"/>
    </row>
    <row r="5" spans="1:11" x14ac:dyDescent="0.2">
      <c r="A5" s="6" t="s">
        <v>2</v>
      </c>
      <c r="B5" s="6"/>
      <c r="C5" s="80">
        <v>0</v>
      </c>
      <c r="D5" s="12"/>
      <c r="E5" s="11"/>
      <c r="F5" s="8"/>
      <c r="G5" s="11"/>
      <c r="H5" s="6"/>
      <c r="I5" s="12"/>
      <c r="J5" s="6"/>
    </row>
    <row r="6" spans="1:11" x14ac:dyDescent="0.2">
      <c r="A6" s="6" t="s">
        <v>3</v>
      </c>
      <c r="B6" s="6"/>
      <c r="C6" s="80">
        <v>0</v>
      </c>
      <c r="D6" s="12"/>
      <c r="E6" s="11"/>
      <c r="F6" s="8"/>
      <c r="G6" s="11"/>
      <c r="H6" s="6"/>
      <c r="I6" s="12"/>
      <c r="J6" s="6"/>
    </row>
    <row r="7" spans="1:11" x14ac:dyDescent="0.2">
      <c r="A7" s="15" t="s">
        <v>4</v>
      </c>
      <c r="B7" s="15"/>
      <c r="C7" s="81">
        <f>C5+C6</f>
        <v>0</v>
      </c>
      <c r="D7" s="12"/>
      <c r="E7" s="11"/>
      <c r="F7" s="8"/>
      <c r="G7" s="11"/>
      <c r="H7" s="6"/>
      <c r="I7" s="12"/>
      <c r="J7" s="6"/>
    </row>
    <row r="8" spans="1:11" x14ac:dyDescent="0.2">
      <c r="A8" s="10" t="s">
        <v>5</v>
      </c>
      <c r="B8" s="10"/>
      <c r="C8" s="82">
        <v>0</v>
      </c>
      <c r="D8" s="12"/>
      <c r="E8" s="11"/>
      <c r="F8" s="8"/>
      <c r="G8" s="11"/>
      <c r="H8" s="6"/>
      <c r="I8" s="12"/>
      <c r="J8" s="6"/>
    </row>
    <row r="9" spans="1:11" x14ac:dyDescent="0.2">
      <c r="A9" s="10" t="s">
        <v>40</v>
      </c>
      <c r="B9" s="10"/>
      <c r="C9" s="77" t="s">
        <v>39</v>
      </c>
      <c r="D9" s="13"/>
      <c r="E9" s="11"/>
      <c r="F9" s="8"/>
      <c r="G9" s="11"/>
      <c r="I9" s="8"/>
      <c r="J9" s="6"/>
    </row>
    <row r="10" spans="1:11" x14ac:dyDescent="0.2">
      <c r="A10" s="10" t="s">
        <v>6</v>
      </c>
      <c r="B10" s="10"/>
      <c r="C10" s="83">
        <v>0</v>
      </c>
      <c r="D10" s="14"/>
      <c r="E10" s="11"/>
      <c r="F10" s="8"/>
      <c r="G10" s="11"/>
      <c r="I10" s="8"/>
      <c r="J10" s="6"/>
    </row>
    <row r="11" spans="1:11" x14ac:dyDescent="0.2">
      <c r="A11" s="10" t="s">
        <v>41</v>
      </c>
      <c r="B11" s="10"/>
      <c r="C11" s="77" t="s">
        <v>39</v>
      </c>
      <c r="D11" s="13"/>
      <c r="E11" s="11"/>
      <c r="F11" s="8"/>
      <c r="G11" s="11"/>
      <c r="H11" s="11"/>
      <c r="I11" s="15"/>
      <c r="J11" s="6"/>
      <c r="K11" s="12"/>
    </row>
    <row r="12" spans="1:11" x14ac:dyDescent="0.2">
      <c r="A12" s="10" t="s">
        <v>42</v>
      </c>
      <c r="B12" s="10"/>
      <c r="C12" s="77" t="s">
        <v>39</v>
      </c>
      <c r="D12" s="13"/>
      <c r="E12" s="10"/>
      <c r="F12" s="8"/>
      <c r="G12" s="10"/>
      <c r="I12" s="8"/>
      <c r="J12" s="6"/>
      <c r="K12" s="6"/>
    </row>
    <row r="13" spans="1:11" x14ac:dyDescent="0.2">
      <c r="A13" s="10" t="s">
        <v>43</v>
      </c>
      <c r="B13" s="10"/>
      <c r="C13" s="77" t="s">
        <v>39</v>
      </c>
      <c r="D13" s="13"/>
      <c r="E13" s="10"/>
      <c r="F13" s="8"/>
      <c r="G13" s="10"/>
      <c r="H13" s="5"/>
      <c r="I13" s="6"/>
      <c r="J13" s="6"/>
      <c r="K13" s="6"/>
    </row>
    <row r="14" spans="1:11" ht="13.5" thickBot="1" x14ac:dyDescent="0.25">
      <c r="A14" s="16" t="s">
        <v>7</v>
      </c>
      <c r="B14" s="16"/>
      <c r="C14" s="5"/>
      <c r="D14" s="5"/>
      <c r="E14" s="5"/>
      <c r="F14" s="5"/>
      <c r="G14" s="5"/>
      <c r="H14" s="5"/>
      <c r="I14" s="6"/>
      <c r="J14" s="6"/>
      <c r="K14" s="6"/>
    </row>
    <row r="15" spans="1:11" ht="14.25" thickTop="1" thickBot="1" x14ac:dyDescent="0.25">
      <c r="A15" s="96" t="s">
        <v>8</v>
      </c>
      <c r="B15" s="17"/>
      <c r="C15" s="5"/>
      <c r="D15" s="5"/>
      <c r="E15" s="5"/>
      <c r="F15" s="5"/>
      <c r="G15" s="5"/>
      <c r="H15" s="5"/>
      <c r="I15" s="6"/>
      <c r="J15" s="6"/>
      <c r="K15" s="6"/>
    </row>
    <row r="16" spans="1:11" ht="14.25" thickTop="1" thickBot="1" x14ac:dyDescent="0.25">
      <c r="A16" s="5"/>
      <c r="B16" s="5"/>
      <c r="C16" s="5"/>
      <c r="D16" s="5"/>
      <c r="E16" s="5"/>
      <c r="F16" s="5"/>
      <c r="G16" s="5"/>
      <c r="H16" s="5"/>
      <c r="I16" s="6"/>
      <c r="J16" s="6"/>
      <c r="K16" s="6"/>
    </row>
    <row r="17" spans="1:11" ht="14.25" thickTop="1" thickBot="1" x14ac:dyDescent="0.25">
      <c r="A17" s="18" t="s">
        <v>9</v>
      </c>
      <c r="B17" s="19"/>
      <c r="C17" s="5"/>
      <c r="D17" s="5"/>
      <c r="E17" s="5"/>
      <c r="G17" s="88">
        <f>IF(AND(C9="ja",C13="ja"),J143-250,J143)</f>
        <v>0</v>
      </c>
      <c r="J17" s="8"/>
    </row>
    <row r="18" spans="1:11" ht="13.5" thickTop="1" x14ac:dyDescent="0.2">
      <c r="A18" s="10" t="s">
        <v>10</v>
      </c>
      <c r="B18" s="10"/>
      <c r="C18" s="11"/>
      <c r="D18" s="11"/>
      <c r="E18" s="11"/>
      <c r="F18" s="84">
        <f>C7*10/100</f>
        <v>0</v>
      </c>
      <c r="G18" s="89"/>
      <c r="J18" s="15"/>
      <c r="K18" s="12"/>
    </row>
    <row r="19" spans="1:11" x14ac:dyDescent="0.2">
      <c r="A19" s="10"/>
      <c r="B19" s="10" t="s">
        <v>11</v>
      </c>
      <c r="D19" s="10"/>
      <c r="E19" s="10"/>
      <c r="F19" s="84">
        <f>IF(C9="ja",-F18/2,0)</f>
        <v>0</v>
      </c>
      <c r="G19" s="89"/>
      <c r="J19" s="15"/>
      <c r="K19" s="12"/>
    </row>
    <row r="20" spans="1:11" x14ac:dyDescent="0.2">
      <c r="A20" s="10"/>
      <c r="B20" s="10" t="s">
        <v>12</v>
      </c>
      <c r="D20" s="10"/>
      <c r="E20" s="10"/>
      <c r="F20" s="84">
        <f>IF(C10&gt;(F18+F19),-(F18+F19),-C10)</f>
        <v>0</v>
      </c>
      <c r="G20" s="89"/>
      <c r="J20" s="15"/>
      <c r="K20" s="12"/>
    </row>
    <row r="21" spans="1:11" x14ac:dyDescent="0.2">
      <c r="A21" s="10"/>
      <c r="B21" s="10" t="s">
        <v>13</v>
      </c>
      <c r="D21" s="10"/>
      <c r="E21" s="10"/>
      <c r="F21" s="85">
        <f>E277</f>
        <v>0</v>
      </c>
      <c r="G21" s="89"/>
      <c r="J21" s="15"/>
      <c r="K21" s="12"/>
    </row>
    <row r="22" spans="1:11" x14ac:dyDescent="0.2">
      <c r="A22" s="10"/>
      <c r="B22" s="10" t="s">
        <v>14</v>
      </c>
      <c r="D22" s="10"/>
      <c r="E22" s="10"/>
      <c r="F22" s="84">
        <f>H276</f>
        <v>0</v>
      </c>
      <c r="G22" s="89"/>
      <c r="J22" s="15"/>
      <c r="K22" s="12"/>
    </row>
    <row r="23" spans="1:11" x14ac:dyDescent="0.2">
      <c r="A23" s="11" t="s">
        <v>15</v>
      </c>
      <c r="B23" s="11"/>
      <c r="D23" s="11"/>
      <c r="E23" s="11"/>
      <c r="F23" s="86">
        <f>B23*25</f>
        <v>0</v>
      </c>
      <c r="G23" s="89"/>
      <c r="J23" s="6"/>
      <c r="K23" s="6"/>
    </row>
    <row r="24" spans="1:11" x14ac:dyDescent="0.2">
      <c r="A24" s="10" t="s">
        <v>16</v>
      </c>
      <c r="B24" s="1">
        <v>0</v>
      </c>
      <c r="D24" s="21"/>
      <c r="E24" s="21"/>
      <c r="F24" s="84">
        <f>B24*30</f>
        <v>0</v>
      </c>
      <c r="G24" s="89"/>
      <c r="J24" s="6"/>
      <c r="K24" s="6"/>
    </row>
    <row r="25" spans="1:11" x14ac:dyDescent="0.2">
      <c r="A25" s="10" t="s">
        <v>17</v>
      </c>
      <c r="B25" s="10"/>
      <c r="C25" s="11"/>
      <c r="D25" s="11"/>
      <c r="E25" s="11"/>
      <c r="F25" s="86">
        <v>770</v>
      </c>
      <c r="G25" s="89"/>
      <c r="J25" s="6"/>
      <c r="K25" s="6"/>
    </row>
    <row r="26" spans="1:11" ht="15.75" thickBot="1" x14ac:dyDescent="0.3">
      <c r="A26" s="22" t="s">
        <v>72</v>
      </c>
      <c r="B26" s="22"/>
      <c r="C26" s="23"/>
      <c r="D26" s="23"/>
      <c r="E26" s="23"/>
      <c r="F26" s="87">
        <v>0</v>
      </c>
      <c r="G26" s="89"/>
      <c r="J26" s="6"/>
      <c r="K26" s="6"/>
    </row>
    <row r="27" spans="1:11" ht="14.25" thickTop="1" thickBot="1" x14ac:dyDescent="0.25">
      <c r="A27" s="24" t="s">
        <v>18</v>
      </c>
      <c r="B27" s="10"/>
      <c r="C27" s="11"/>
      <c r="D27" s="11"/>
      <c r="E27" s="11"/>
      <c r="G27" s="88">
        <f>SUM(F18:F26)</f>
        <v>770</v>
      </c>
      <c r="J27" s="6"/>
      <c r="K27" s="6"/>
    </row>
    <row r="28" spans="1:11" ht="14.25" thickTop="1" thickBot="1" x14ac:dyDescent="0.25">
      <c r="C28" s="11"/>
      <c r="D28" s="11"/>
      <c r="E28" s="11"/>
      <c r="F28" s="25" t="s">
        <v>19</v>
      </c>
      <c r="G28" s="88">
        <f>(G17+F25)*21%</f>
        <v>161.69999999999999</v>
      </c>
      <c r="J28" s="6"/>
      <c r="K28" s="6"/>
    </row>
    <row r="29" spans="1:11" ht="14.25" thickTop="1" thickBot="1" x14ac:dyDescent="0.25">
      <c r="A29" s="26"/>
      <c r="B29" s="26"/>
      <c r="C29" s="11"/>
      <c r="D29" s="11"/>
      <c r="E29" s="11"/>
      <c r="F29" s="27"/>
      <c r="G29" s="89"/>
      <c r="J29" s="6"/>
      <c r="K29" s="6"/>
    </row>
    <row r="30" spans="1:11" ht="14.25" thickTop="1" thickBot="1" x14ac:dyDescent="0.25">
      <c r="A30" s="29" t="s">
        <v>20</v>
      </c>
      <c r="B30" s="30"/>
      <c r="C30" s="11"/>
      <c r="D30" s="11"/>
      <c r="E30" s="11"/>
      <c r="F30" s="31"/>
      <c r="G30" s="97">
        <f>SUM(G17:G28)</f>
        <v>931.7</v>
      </c>
      <c r="J30" s="6"/>
      <c r="K30" s="6"/>
    </row>
    <row r="31" spans="1:11" ht="14.25" thickTop="1" thickBot="1" x14ac:dyDescent="0.25">
      <c r="A31" s="10"/>
      <c r="B31" s="10"/>
      <c r="C31" s="11"/>
      <c r="D31" s="11"/>
      <c r="E31" s="11"/>
      <c r="F31" s="11"/>
      <c r="G31" s="11"/>
      <c r="H31" s="31"/>
      <c r="I31" s="32"/>
      <c r="J31" s="6"/>
      <c r="K31" s="6"/>
    </row>
    <row r="32" spans="1:11" ht="14.25" thickTop="1" thickBot="1" x14ac:dyDescent="0.25">
      <c r="A32" s="98" t="s">
        <v>21</v>
      </c>
      <c r="B32" s="17"/>
      <c r="C32" s="11"/>
      <c r="D32" s="11"/>
      <c r="E32" s="11"/>
      <c r="F32" s="11"/>
      <c r="G32" s="11"/>
      <c r="H32" s="20"/>
      <c r="I32" s="6"/>
      <c r="J32" s="6"/>
      <c r="K32" s="6"/>
    </row>
    <row r="33" spans="1:16" ht="13.5" thickTop="1" x14ac:dyDescent="0.2">
      <c r="A33" s="10"/>
      <c r="B33" s="10"/>
      <c r="C33" s="11"/>
      <c r="D33" s="11"/>
      <c r="E33" s="11"/>
      <c r="F33" s="11"/>
      <c r="G33" s="11"/>
      <c r="H33" s="20"/>
      <c r="I33" s="6"/>
      <c r="J33" s="6"/>
      <c r="K33" s="6"/>
    </row>
    <row r="34" spans="1:16" x14ac:dyDescent="0.2">
      <c r="A34" s="10" t="s">
        <v>22</v>
      </c>
      <c r="B34" s="10"/>
      <c r="C34" s="11"/>
      <c r="D34" s="11"/>
      <c r="E34" s="11"/>
      <c r="F34" s="86">
        <v>0</v>
      </c>
      <c r="G34" s="6"/>
      <c r="J34" s="6"/>
      <c r="K34" s="6"/>
    </row>
    <row r="35" spans="1:16" x14ac:dyDescent="0.2">
      <c r="A35" s="10" t="s">
        <v>23</v>
      </c>
      <c r="B35" s="10"/>
      <c r="C35" s="11"/>
      <c r="D35" s="11"/>
      <c r="E35" s="11"/>
      <c r="F35" s="86">
        <v>0</v>
      </c>
      <c r="G35" s="6"/>
      <c r="J35" s="6"/>
      <c r="K35" s="6"/>
    </row>
    <row r="36" spans="1:16" x14ac:dyDescent="0.2">
      <c r="A36" s="10" t="s">
        <v>24</v>
      </c>
      <c r="B36" s="10"/>
      <c r="C36" s="11"/>
      <c r="D36" s="11"/>
      <c r="E36" s="11"/>
      <c r="F36" s="86">
        <v>0</v>
      </c>
      <c r="G36" s="6"/>
      <c r="J36" s="6"/>
      <c r="K36" s="6"/>
    </row>
    <row r="37" spans="1:16" x14ac:dyDescent="0.2">
      <c r="A37" s="10" t="s">
        <v>25</v>
      </c>
      <c r="B37" s="112"/>
      <c r="C37" s="113"/>
      <c r="D37" s="107">
        <v>0</v>
      </c>
      <c r="E37" s="8"/>
      <c r="F37" s="90">
        <f>D37*50</f>
        <v>0</v>
      </c>
      <c r="G37" s="6"/>
      <c r="J37" s="6"/>
      <c r="L37" s="21"/>
      <c r="M37" s="21"/>
      <c r="P37" s="11"/>
    </row>
    <row r="38" spans="1:16" ht="13.5" thickBot="1" x14ac:dyDescent="0.25">
      <c r="A38" s="10" t="s">
        <v>26</v>
      </c>
      <c r="B38" s="10"/>
      <c r="C38" s="11"/>
      <c r="D38" s="11"/>
      <c r="E38" s="11"/>
      <c r="F38" s="86">
        <v>0</v>
      </c>
      <c r="G38" s="6"/>
      <c r="J38" s="6"/>
      <c r="K38" s="6"/>
    </row>
    <row r="39" spans="1:16" ht="14.25" thickTop="1" thickBot="1" x14ac:dyDescent="0.25">
      <c r="A39" s="24" t="s">
        <v>27</v>
      </c>
      <c r="B39" s="10"/>
      <c r="C39" s="11"/>
      <c r="D39" s="11"/>
      <c r="E39" s="11"/>
      <c r="G39" s="91">
        <f>SUM(F34:F38)</f>
        <v>0</v>
      </c>
      <c r="J39" s="6"/>
      <c r="K39" s="12"/>
    </row>
    <row r="40" spans="1:16" ht="14.25" thickTop="1" thickBot="1" x14ac:dyDescent="0.25">
      <c r="A40" s="33"/>
      <c r="B40" s="11"/>
      <c r="C40" s="11"/>
      <c r="D40" s="11"/>
      <c r="E40" s="11"/>
      <c r="F40" s="25" t="s">
        <v>19</v>
      </c>
      <c r="G40" s="91">
        <f>(F34+F37+F38)*21%</f>
        <v>0</v>
      </c>
      <c r="J40" s="6"/>
      <c r="K40" s="12"/>
    </row>
    <row r="41" spans="1:16" ht="14.25" thickTop="1" thickBot="1" x14ac:dyDescent="0.25">
      <c r="A41" s="34"/>
      <c r="B41" s="11"/>
      <c r="C41" s="11"/>
      <c r="D41" s="11"/>
      <c r="E41" s="11"/>
      <c r="F41" s="35"/>
      <c r="G41" s="84"/>
      <c r="J41" s="6"/>
      <c r="K41" s="12"/>
    </row>
    <row r="42" spans="1:16" ht="14.25" thickTop="1" thickBot="1" x14ac:dyDescent="0.25">
      <c r="A42" s="36" t="s">
        <v>28</v>
      </c>
      <c r="B42" s="30"/>
      <c r="C42" s="11"/>
      <c r="D42" s="11"/>
      <c r="E42" s="11"/>
      <c r="F42" s="37"/>
      <c r="G42" s="99">
        <f>SUM(G39:G40)</f>
        <v>0</v>
      </c>
      <c r="H42" s="79"/>
      <c r="I42" s="26"/>
      <c r="J42" s="6"/>
      <c r="K42" s="12"/>
    </row>
    <row r="43" spans="1:16" ht="13.5" thickTop="1" x14ac:dyDescent="0.2">
      <c r="A43" s="10"/>
      <c r="B43" s="10"/>
      <c r="C43" s="11"/>
      <c r="D43" s="11"/>
      <c r="E43" s="11"/>
      <c r="F43" s="11"/>
      <c r="G43" s="11"/>
      <c r="H43" s="11"/>
      <c r="I43" s="12"/>
      <c r="J43" s="6"/>
      <c r="K43" s="12"/>
    </row>
    <row r="44" spans="1:16" ht="24" customHeight="1" x14ac:dyDescent="0.3">
      <c r="A44" s="78" t="s">
        <v>44</v>
      </c>
      <c r="B44" s="38"/>
      <c r="C44" s="8"/>
      <c r="D44" s="8"/>
      <c r="E44" s="8"/>
      <c r="F44" s="8"/>
      <c r="G44" s="8"/>
      <c r="H44" s="8"/>
      <c r="I44" s="8"/>
      <c r="J44" s="8"/>
      <c r="K44" s="8"/>
    </row>
    <row r="45" spans="1:16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6" x14ac:dyDescent="0.2">
      <c r="A46" s="39" t="s">
        <v>45</v>
      </c>
      <c r="B46" s="39"/>
      <c r="C46" s="6" t="s">
        <v>46</v>
      </c>
      <c r="D46" s="93">
        <v>0</v>
      </c>
      <c r="E46" s="12"/>
      <c r="F46" s="26"/>
      <c r="G46" s="6"/>
      <c r="H46" s="6"/>
      <c r="I46" s="9"/>
    </row>
    <row r="47" spans="1:16" x14ac:dyDescent="0.2">
      <c r="A47" s="11"/>
      <c r="B47" s="11"/>
      <c r="C47" s="6" t="s">
        <v>47</v>
      </c>
      <c r="D47" s="93">
        <v>0</v>
      </c>
      <c r="E47" s="12"/>
      <c r="F47" s="26"/>
      <c r="G47" s="6"/>
      <c r="H47" s="6"/>
      <c r="I47" s="9"/>
    </row>
    <row r="48" spans="1:16" x14ac:dyDescent="0.2">
      <c r="A48" s="11"/>
      <c r="B48" s="11"/>
      <c r="C48" s="6" t="s">
        <v>4</v>
      </c>
      <c r="D48" s="92">
        <f>SUM(D46:D47)</f>
        <v>0</v>
      </c>
      <c r="E48" s="12"/>
      <c r="F48" s="26"/>
      <c r="G48" s="6"/>
      <c r="H48" s="6"/>
      <c r="I48" s="6"/>
    </row>
    <row r="49" spans="1:9" x14ac:dyDescent="0.2">
      <c r="A49" s="11"/>
      <c r="B49" s="11"/>
      <c r="C49" s="6"/>
      <c r="D49" s="89"/>
      <c r="E49" s="6"/>
      <c r="F49" s="26"/>
      <c r="G49" s="26"/>
      <c r="H49" s="26"/>
      <c r="I49" s="26"/>
    </row>
    <row r="50" spans="1:9" x14ac:dyDescent="0.2">
      <c r="A50" s="39" t="s">
        <v>48</v>
      </c>
      <c r="B50" s="39"/>
      <c r="C50" s="6"/>
      <c r="D50" s="106">
        <v>0</v>
      </c>
      <c r="E50" s="12"/>
      <c r="F50" s="26"/>
      <c r="G50" s="26"/>
      <c r="H50" s="26"/>
      <c r="I50" s="26"/>
    </row>
    <row r="51" spans="1:9" x14ac:dyDescent="0.2">
      <c r="A51" s="11"/>
      <c r="B51" s="11"/>
      <c r="C51" s="11"/>
      <c r="D51" s="11"/>
      <c r="E51" s="11"/>
      <c r="F51" s="26"/>
      <c r="G51" s="26"/>
      <c r="H51" s="26"/>
      <c r="I51" s="26"/>
    </row>
    <row r="52" spans="1:9" x14ac:dyDescent="0.2">
      <c r="A52" s="10" t="s">
        <v>71</v>
      </c>
      <c r="B52" s="10"/>
      <c r="C52" s="107" t="s">
        <v>39</v>
      </c>
      <c r="E52" s="21"/>
      <c r="F52" s="26"/>
      <c r="G52" s="26"/>
      <c r="H52" s="26"/>
      <c r="I52" s="26"/>
    </row>
    <row r="53" spans="1:9" ht="15" x14ac:dyDescent="0.25">
      <c r="A53" s="22" t="s">
        <v>74</v>
      </c>
      <c r="B53" s="75"/>
      <c r="C53" s="108">
        <v>1</v>
      </c>
      <c r="E53" s="21"/>
      <c r="F53" s="26"/>
      <c r="G53" s="26"/>
      <c r="H53" s="26"/>
      <c r="I53" s="26"/>
    </row>
    <row r="54" spans="1:9" x14ac:dyDescent="0.2">
      <c r="A54" s="16" t="s">
        <v>7</v>
      </c>
      <c r="B54" s="16"/>
      <c r="C54" s="5"/>
      <c r="D54" s="5"/>
      <c r="E54" s="5"/>
      <c r="F54" s="5"/>
      <c r="G54" s="6"/>
      <c r="H54" s="6"/>
      <c r="I54" s="6"/>
    </row>
    <row r="55" spans="1:9" x14ac:dyDescent="0.2">
      <c r="A55" s="11"/>
      <c r="B55" s="11"/>
      <c r="C55" s="11"/>
      <c r="D55" s="40"/>
      <c r="E55" s="103" t="s">
        <v>9</v>
      </c>
      <c r="F55" s="89">
        <f>IF(C52= "ja",I203/2+4.239,I203)</f>
        <v>0</v>
      </c>
    </row>
    <row r="56" spans="1:9" x14ac:dyDescent="0.2">
      <c r="A56" s="10" t="s">
        <v>49</v>
      </c>
      <c r="B56" s="10"/>
      <c r="C56" s="11"/>
      <c r="D56" s="89">
        <f>D48/100</f>
        <v>0</v>
      </c>
      <c r="E56" s="104" t="s">
        <v>50</v>
      </c>
      <c r="F56" s="89">
        <f>F55*21/100</f>
        <v>0</v>
      </c>
    </row>
    <row r="57" spans="1:9" x14ac:dyDescent="0.2">
      <c r="A57" s="10" t="s">
        <v>51</v>
      </c>
      <c r="B57" s="10"/>
      <c r="C57" s="11"/>
      <c r="D57" s="93">
        <v>0</v>
      </c>
      <c r="E57" s="103"/>
      <c r="F57" s="89"/>
    </row>
    <row r="58" spans="1:9" x14ac:dyDescent="0.2">
      <c r="A58" s="11"/>
      <c r="B58" s="11"/>
      <c r="C58" s="11"/>
      <c r="D58" s="89"/>
      <c r="E58" s="103"/>
      <c r="F58" s="89"/>
    </row>
    <row r="59" spans="1:9" x14ac:dyDescent="0.2">
      <c r="A59" s="10" t="s">
        <v>52</v>
      </c>
      <c r="B59" s="10"/>
      <c r="C59" s="84">
        <f>D48*0.3%</f>
        <v>0</v>
      </c>
      <c r="D59" s="94"/>
      <c r="E59" s="103"/>
      <c r="F59" s="89"/>
    </row>
    <row r="60" spans="1:9" x14ac:dyDescent="0.2">
      <c r="A60" s="10" t="s">
        <v>53</v>
      </c>
      <c r="B60" s="10"/>
      <c r="C60" s="84">
        <f>A100*C53</f>
        <v>87.31</v>
      </c>
      <c r="D60" s="94"/>
      <c r="E60" s="103"/>
      <c r="F60" s="89"/>
    </row>
    <row r="61" spans="1:9" x14ac:dyDescent="0.2">
      <c r="A61" s="10" t="s">
        <v>54</v>
      </c>
      <c r="B61" s="10"/>
      <c r="C61" s="11"/>
      <c r="D61" s="89">
        <f>IF((H189-C59-C60)&lt;22,H189+50,H189)</f>
        <v>150</v>
      </c>
      <c r="E61" s="103"/>
      <c r="F61" s="89"/>
    </row>
    <row r="62" spans="1:9" x14ac:dyDescent="0.2">
      <c r="A62" s="10"/>
      <c r="B62" s="10"/>
      <c r="C62" s="11"/>
      <c r="D62" s="89"/>
      <c r="E62" s="103"/>
      <c r="F62" s="89"/>
    </row>
    <row r="63" spans="1:9" x14ac:dyDescent="0.2">
      <c r="A63" s="10" t="s">
        <v>55</v>
      </c>
      <c r="B63" s="10"/>
      <c r="C63" s="11"/>
      <c r="D63" s="89">
        <f>50</f>
        <v>50</v>
      </c>
      <c r="E63" s="103"/>
      <c r="F63" s="89"/>
    </row>
    <row r="64" spans="1:9" x14ac:dyDescent="0.2">
      <c r="A64" s="11"/>
      <c r="B64" s="11"/>
      <c r="C64" s="101" t="s">
        <v>50</v>
      </c>
      <c r="D64" s="89">
        <f>D63*21%</f>
        <v>10.5</v>
      </c>
      <c r="E64" s="103"/>
      <c r="F64" s="89"/>
    </row>
    <row r="65" spans="1:11" x14ac:dyDescent="0.2">
      <c r="A65" s="11"/>
      <c r="B65" s="11"/>
      <c r="C65" s="101"/>
      <c r="D65" s="89"/>
      <c r="E65" s="103"/>
      <c r="F65" s="89"/>
    </row>
    <row r="66" spans="1:11" x14ac:dyDescent="0.2">
      <c r="A66" s="10" t="s">
        <v>56</v>
      </c>
      <c r="B66" s="10"/>
      <c r="C66" s="102"/>
      <c r="D66" s="109">
        <f>660</f>
        <v>660</v>
      </c>
      <c r="E66" s="103"/>
      <c r="F66" s="89"/>
    </row>
    <row r="67" spans="1:11" x14ac:dyDescent="0.2">
      <c r="A67" s="11"/>
      <c r="B67" s="11"/>
      <c r="C67" s="101" t="s">
        <v>50</v>
      </c>
      <c r="D67" s="89">
        <f>D66*21%</f>
        <v>138.6</v>
      </c>
      <c r="E67" s="103"/>
      <c r="F67" s="89"/>
    </row>
    <row r="68" spans="1:11" x14ac:dyDescent="0.2">
      <c r="A68" s="11"/>
      <c r="B68" s="11"/>
      <c r="C68" s="101"/>
      <c r="D68" s="89"/>
      <c r="E68" s="103"/>
      <c r="F68" s="89"/>
    </row>
    <row r="69" spans="1:11" x14ac:dyDescent="0.2">
      <c r="A69" s="10" t="s">
        <v>57</v>
      </c>
      <c r="B69" s="10"/>
      <c r="C69" s="101"/>
      <c r="D69" s="93">
        <v>0</v>
      </c>
      <c r="E69" s="103"/>
      <c r="F69" s="89"/>
    </row>
    <row r="70" spans="1:11" x14ac:dyDescent="0.2">
      <c r="A70" s="10"/>
      <c r="B70" s="10"/>
      <c r="C70" s="101" t="s">
        <v>50</v>
      </c>
      <c r="D70" s="89">
        <f>D69*21%</f>
        <v>0</v>
      </c>
      <c r="E70" s="103"/>
      <c r="F70" s="89"/>
    </row>
    <row r="71" spans="1:11" x14ac:dyDescent="0.2">
      <c r="A71" s="11"/>
      <c r="B71" s="11"/>
      <c r="C71" s="102"/>
      <c r="D71" s="89"/>
      <c r="E71" s="103"/>
      <c r="F71" s="89"/>
    </row>
    <row r="72" spans="1:11" x14ac:dyDescent="0.2">
      <c r="A72" s="11"/>
      <c r="B72" s="11"/>
      <c r="C72" s="102" t="s">
        <v>58</v>
      </c>
      <c r="D72" s="95">
        <f>SUM(D56,D57,D61,D63,D66,D69)</f>
        <v>860</v>
      </c>
      <c r="E72" s="103" t="s">
        <v>59</v>
      </c>
      <c r="F72" s="89">
        <f>F55</f>
        <v>0</v>
      </c>
    </row>
    <row r="73" spans="1:11" x14ac:dyDescent="0.2">
      <c r="A73" s="11"/>
      <c r="B73" s="11"/>
      <c r="C73" s="11"/>
      <c r="D73" s="11"/>
      <c r="E73" s="103" t="s">
        <v>60</v>
      </c>
      <c r="F73" s="89">
        <f>D72</f>
        <v>860</v>
      </c>
    </row>
    <row r="74" spans="1:11" x14ac:dyDescent="0.2">
      <c r="A74" s="11"/>
      <c r="B74" s="11"/>
      <c r="C74" s="11"/>
      <c r="D74" s="11"/>
      <c r="E74" s="103" t="s">
        <v>61</v>
      </c>
      <c r="F74" s="89">
        <f>SUM(F72+D72)</f>
        <v>860</v>
      </c>
    </row>
    <row r="75" spans="1:11" x14ac:dyDescent="0.2">
      <c r="A75" s="41"/>
      <c r="B75" s="41"/>
      <c r="C75" s="41"/>
      <c r="D75" s="41"/>
      <c r="E75" s="102"/>
      <c r="F75" s="89"/>
    </row>
    <row r="76" spans="1:11" x14ac:dyDescent="0.2">
      <c r="A76" s="26"/>
      <c r="B76" s="26"/>
      <c r="C76" s="26"/>
      <c r="D76" s="26"/>
      <c r="E76" s="104" t="s">
        <v>19</v>
      </c>
      <c r="F76" s="94">
        <f>SUM(D64,D67,D70,F56)</f>
        <v>149.1</v>
      </c>
    </row>
    <row r="77" spans="1:11" ht="13.5" thickBot="1" x14ac:dyDescent="0.25">
      <c r="A77" s="26"/>
      <c r="B77" s="26"/>
      <c r="C77" s="26"/>
      <c r="D77" s="26"/>
      <c r="E77" s="105"/>
      <c r="F77" s="94"/>
    </row>
    <row r="78" spans="1:11" ht="14.25" thickTop="1" thickBot="1" x14ac:dyDescent="0.25">
      <c r="A78" s="26"/>
      <c r="B78" s="26"/>
      <c r="C78" s="26"/>
      <c r="D78" s="26"/>
      <c r="E78" s="104" t="s">
        <v>62</v>
      </c>
      <c r="F78" s="100">
        <f>SUM(F74:F76)</f>
        <v>1009.1</v>
      </c>
    </row>
    <row r="79" spans="1:11" ht="13.5" thickTop="1" x14ac:dyDescent="0.2">
      <c r="A79" s="10"/>
      <c r="B79" s="10"/>
      <c r="C79" s="11"/>
      <c r="D79" s="11"/>
      <c r="E79" s="11"/>
      <c r="F79" s="11"/>
      <c r="G79" s="11"/>
      <c r="H79" s="11"/>
      <c r="I79" s="12"/>
      <c r="J79" s="6"/>
      <c r="K79" s="12"/>
    </row>
    <row r="80" spans="1:1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</row>
    <row r="81" spans="1:27" x14ac:dyDescent="0.2">
      <c r="A81" s="8"/>
      <c r="B81" s="8"/>
      <c r="C81" s="42" t="s">
        <v>29</v>
      </c>
      <c r="D81" s="42"/>
      <c r="E81" s="42" t="s">
        <v>30</v>
      </c>
      <c r="I81" s="8"/>
    </row>
    <row r="82" spans="1:27" x14ac:dyDescent="0.2">
      <c r="A82" s="8"/>
      <c r="B82" s="8"/>
      <c r="C82" s="8"/>
      <c r="D82" s="8"/>
      <c r="E82" s="31"/>
      <c r="I82" s="8"/>
      <c r="J82" s="32"/>
      <c r="K82" s="8"/>
    </row>
    <row r="83" spans="1:27" x14ac:dyDescent="0.2">
      <c r="A83" s="8"/>
      <c r="B83" s="8"/>
      <c r="C83" s="43" t="s">
        <v>31</v>
      </c>
      <c r="D83" s="43"/>
      <c r="E83" s="43" t="s">
        <v>32</v>
      </c>
      <c r="I83" s="8"/>
      <c r="J83" s="31"/>
      <c r="K83" s="28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</row>
    <row r="84" spans="1:27" x14ac:dyDescent="0.2">
      <c r="A84" s="8"/>
      <c r="B84" s="8"/>
      <c r="C84" s="45"/>
      <c r="D84" s="45"/>
      <c r="E84" s="45"/>
      <c r="I84" s="8"/>
      <c r="J84" s="46"/>
      <c r="K84" s="45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</row>
    <row r="85" spans="1:27" x14ac:dyDescent="0.2">
      <c r="C85" s="47" t="s">
        <v>70</v>
      </c>
      <c r="D85" s="47"/>
      <c r="E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</row>
    <row r="86" spans="1:27" x14ac:dyDescent="0.2"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</row>
    <row r="87" spans="1:27" x14ac:dyDescent="0.2"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</row>
    <row r="88" spans="1:27" x14ac:dyDescent="0.2"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</row>
    <row r="89" spans="1:27" x14ac:dyDescent="0.2"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</row>
    <row r="90" spans="1:27" x14ac:dyDescent="0.2"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</row>
    <row r="91" spans="1:27" x14ac:dyDescent="0.2"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</row>
    <row r="92" spans="1:27" x14ac:dyDescent="0.2"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</row>
    <row r="93" spans="1:27" x14ac:dyDescent="0.2"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</row>
    <row r="94" spans="1:27" x14ac:dyDescent="0.2"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</row>
    <row r="95" spans="1:27" x14ac:dyDescent="0.2"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</row>
    <row r="96" spans="1:27" x14ac:dyDescent="0.2"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</row>
    <row r="97" spans="1:27" x14ac:dyDescent="0.2"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</row>
    <row r="98" spans="1:27" x14ac:dyDescent="0.2"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</row>
    <row r="99" spans="1:27" hidden="1" x14ac:dyDescent="0.2"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</row>
    <row r="100" spans="1:27" hidden="1" x14ac:dyDescent="0.2">
      <c r="A100" s="2">
        <f>(A150+ROUNDDOWN((D46+D47-1)/F151,0)*A151)+20</f>
        <v>87.31</v>
      </c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</row>
    <row r="101" spans="1:27" hidden="1" x14ac:dyDescent="0.2"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</row>
    <row r="102" spans="1:27" hidden="1" x14ac:dyDescent="0.2"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</row>
    <row r="103" spans="1:27" hidden="1" x14ac:dyDescent="0.2"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</row>
    <row r="104" spans="1:27" hidden="1" x14ac:dyDescent="0.2"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</row>
    <row r="105" spans="1:27" hidden="1" x14ac:dyDescent="0.2"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</row>
    <row r="106" spans="1:27" hidden="1" x14ac:dyDescent="0.2"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</row>
    <row r="107" spans="1:27" hidden="1" x14ac:dyDescent="0.2"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</row>
    <row r="108" spans="1:27" hidden="1" x14ac:dyDescent="0.2"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</row>
    <row r="109" spans="1:27" hidden="1" x14ac:dyDescent="0.2"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</row>
    <row r="110" spans="1:27" hidden="1" x14ac:dyDescent="0.2"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</row>
    <row r="111" spans="1:27" hidden="1" x14ac:dyDescent="0.2"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</row>
    <row r="112" spans="1:27" hidden="1" x14ac:dyDescent="0.2"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</row>
    <row r="113" spans="1:27" hidden="1" x14ac:dyDescent="0.2"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</row>
    <row r="114" spans="1:27" hidden="1" x14ac:dyDescent="0.2"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</row>
    <row r="115" spans="1:27" hidden="1" x14ac:dyDescent="0.2">
      <c r="A115" s="48"/>
      <c r="B115" s="48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</row>
    <row r="116" spans="1:27" hidden="1" x14ac:dyDescent="0.2">
      <c r="C116" s="44"/>
      <c r="D116" s="44"/>
      <c r="E116" s="44"/>
      <c r="F116" s="44"/>
      <c r="G116" s="44"/>
      <c r="H116" s="44"/>
      <c r="I116" s="44"/>
      <c r="J116" s="44"/>
      <c r="K116" s="44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4"/>
      <c r="Z116" s="44"/>
      <c r="AA116" s="44"/>
    </row>
    <row r="117" spans="1:27" hidden="1" x14ac:dyDescent="0.2">
      <c r="A117" s="50"/>
      <c r="B117" s="50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4"/>
      <c r="Z117" s="44"/>
      <c r="AA117" s="44"/>
    </row>
    <row r="118" spans="1:27" hidden="1" x14ac:dyDescent="0.2">
      <c r="A118" s="50"/>
      <c r="B118" s="50"/>
      <c r="C118" s="20">
        <f>IF(C11="ja",-1500,0)</f>
        <v>0</v>
      </c>
      <c r="D118" s="20"/>
      <c r="E118" s="20"/>
      <c r="F118" s="49">
        <f>IF(AND(C9="ja",C11="ja"),-750,0)</f>
        <v>0</v>
      </c>
      <c r="G118" s="49"/>
      <c r="H118" s="49"/>
      <c r="I118" s="49" t="s">
        <v>38</v>
      </c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4"/>
      <c r="Z118" s="44"/>
      <c r="AA118" s="44"/>
    </row>
    <row r="119" spans="1:27" hidden="1" x14ac:dyDescent="0.2">
      <c r="A119" s="50"/>
      <c r="B119" s="50"/>
      <c r="C119" s="20">
        <f>IF(C11="ja",-750,0)</f>
        <v>0</v>
      </c>
      <c r="D119" s="20"/>
      <c r="E119" s="20"/>
      <c r="F119" s="49">
        <f>IF(AND(C9="neen",C11="ja"),-1500,0)</f>
        <v>0</v>
      </c>
      <c r="G119" s="49"/>
      <c r="H119" s="49"/>
      <c r="I119" s="49" t="s">
        <v>39</v>
      </c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4"/>
      <c r="Z119" s="44"/>
      <c r="AA119" s="44"/>
    </row>
    <row r="120" spans="1:27" hidden="1" x14ac:dyDescent="0.2">
      <c r="A120" s="50"/>
      <c r="B120" s="50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4"/>
      <c r="Z120" s="44"/>
      <c r="AA120" s="44"/>
    </row>
    <row r="121" spans="1:27" hidden="1" x14ac:dyDescent="0.2">
      <c r="A121" s="50"/>
      <c r="B121" s="50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4"/>
      <c r="Z121" s="44"/>
      <c r="AA121" s="44"/>
    </row>
    <row r="122" spans="1:27" ht="13.5" hidden="1" thickBot="1" x14ac:dyDescent="0.25">
      <c r="A122" s="50"/>
      <c r="B122" s="50"/>
      <c r="C122" s="49"/>
      <c r="D122" s="49"/>
      <c r="E122" s="49"/>
      <c r="F122" s="49"/>
      <c r="G122" s="49"/>
      <c r="H122" s="49"/>
      <c r="I122" s="49"/>
      <c r="J122" s="49"/>
      <c r="K122" s="49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</row>
    <row r="123" spans="1:27" ht="13.5" hidden="1" thickBot="1" x14ac:dyDescent="0.25">
      <c r="A123" s="8"/>
      <c r="B123" s="8"/>
      <c r="C123" s="51"/>
      <c r="D123" s="51"/>
      <c r="E123" s="51"/>
      <c r="F123" s="45"/>
      <c r="G123" s="45"/>
      <c r="H123" s="45"/>
      <c r="I123" s="45"/>
      <c r="J123" s="45"/>
      <c r="K123" s="45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</row>
    <row r="124" spans="1:27" ht="13.5" hidden="1" thickBot="1" x14ac:dyDescent="0.25">
      <c r="A124" s="8"/>
      <c r="B124" s="8"/>
      <c r="C124" s="8"/>
      <c r="D124" s="8"/>
      <c r="E124" s="8"/>
      <c r="F124" s="8"/>
      <c r="G124" s="8"/>
      <c r="H124" s="8"/>
      <c r="I124" s="52"/>
      <c r="J124" s="52"/>
      <c r="K124" s="52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</row>
    <row r="125" spans="1:27" hidden="1" x14ac:dyDescent="0.2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</row>
    <row r="126" spans="1:27" hidden="1" x14ac:dyDescent="0.2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</row>
    <row r="127" spans="1:27" hidden="1" x14ac:dyDescent="0.2">
      <c r="A127" s="8" t="s">
        <v>2</v>
      </c>
      <c r="B127" s="8"/>
      <c r="C127" s="8"/>
      <c r="D127" s="8"/>
      <c r="E127" s="8"/>
      <c r="F127" s="8" t="s">
        <v>33</v>
      </c>
      <c r="G127" s="8"/>
      <c r="H127" s="8" t="s">
        <v>34</v>
      </c>
      <c r="I127" s="8"/>
      <c r="J127" s="31" t="s">
        <v>38</v>
      </c>
      <c r="K127" s="31" t="s">
        <v>38</v>
      </c>
      <c r="L127" s="31" t="s">
        <v>38</v>
      </c>
      <c r="M127" s="31" t="s">
        <v>38</v>
      </c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</row>
    <row r="128" spans="1:27" hidden="1" x14ac:dyDescent="0.2">
      <c r="A128" s="8"/>
      <c r="B128" s="8"/>
      <c r="C128" s="8"/>
      <c r="D128" s="8"/>
      <c r="E128" s="8"/>
      <c r="F128" s="8"/>
      <c r="G128" s="8"/>
      <c r="H128" s="8">
        <v>525</v>
      </c>
      <c r="I128" s="8"/>
      <c r="J128" s="31" t="s">
        <v>39</v>
      </c>
      <c r="K128" s="31" t="s">
        <v>39</v>
      </c>
      <c r="L128" s="31" t="s">
        <v>39</v>
      </c>
      <c r="M128" s="31" t="s">
        <v>39</v>
      </c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</row>
    <row r="129" spans="1:27" hidden="1" x14ac:dyDescent="0.2">
      <c r="A129" s="8"/>
      <c r="B129" s="8"/>
      <c r="C129" s="8"/>
      <c r="D129" s="8"/>
      <c r="E129" s="8"/>
      <c r="F129" s="8"/>
      <c r="G129" s="8"/>
      <c r="H129" s="8">
        <v>100</v>
      </c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</row>
    <row r="130" spans="1:27" hidden="1" x14ac:dyDescent="0.2">
      <c r="A130" s="8"/>
      <c r="B130" s="8"/>
      <c r="C130" s="8"/>
      <c r="D130" s="8"/>
      <c r="E130" s="8"/>
      <c r="F130" s="8"/>
      <c r="G130" s="8"/>
      <c r="H130" s="8">
        <v>675</v>
      </c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</row>
    <row r="131" spans="1:27" hidden="1" x14ac:dyDescent="0.2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</row>
    <row r="132" spans="1:27" hidden="1" x14ac:dyDescent="0.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</row>
    <row r="133" spans="1:27" hidden="1" x14ac:dyDescent="0.2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</row>
    <row r="134" spans="1:27" ht="14.25" hidden="1" x14ac:dyDescent="0.2">
      <c r="A134" s="53" t="s">
        <v>35</v>
      </c>
      <c r="B134" s="53"/>
      <c r="C134" s="53"/>
      <c r="D134" s="53"/>
      <c r="E134" s="53"/>
      <c r="F134" s="53" t="s">
        <v>35</v>
      </c>
      <c r="G134" s="53"/>
      <c r="H134" s="54" t="s">
        <v>36</v>
      </c>
      <c r="I134" s="55"/>
      <c r="J134" s="53" t="s">
        <v>9</v>
      </c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</row>
    <row r="135" spans="1:27" ht="15" hidden="1" x14ac:dyDescent="0.25">
      <c r="A135" s="56">
        <v>0</v>
      </c>
      <c r="B135" s="56"/>
      <c r="C135" s="57"/>
      <c r="D135" s="57"/>
      <c r="E135" s="57"/>
      <c r="F135" s="56">
        <v>7500</v>
      </c>
      <c r="G135" s="56"/>
      <c r="H135" s="58">
        <v>4.5600000000000002E-2</v>
      </c>
      <c r="I135" s="59"/>
      <c r="J135" s="56">
        <f>IF($C$7&lt;F135,$C$7*H135,F135*H135)</f>
        <v>0</v>
      </c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</row>
    <row r="136" spans="1:27" ht="15" hidden="1" x14ac:dyDescent="0.25">
      <c r="A136" s="56">
        <v>7500</v>
      </c>
      <c r="B136" s="56"/>
      <c r="C136" s="57"/>
      <c r="D136" s="57"/>
      <c r="E136" s="57"/>
      <c r="F136" s="56">
        <v>17500</v>
      </c>
      <c r="G136" s="56"/>
      <c r="H136" s="58">
        <v>2.8500000000000001E-2</v>
      </c>
      <c r="I136" s="59"/>
      <c r="J136" s="57" t="str">
        <f t="shared" ref="J136:J141" si="0">IF($C$7&lt;=A136," ",IF($C$7&lt;F136,($C$7-F135)*H136,(F136-A136)*H136))</f>
        <v xml:space="preserve"> </v>
      </c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</row>
    <row r="137" spans="1:27" ht="15" hidden="1" x14ac:dyDescent="0.25">
      <c r="A137" s="56">
        <v>17500</v>
      </c>
      <c r="B137" s="56"/>
      <c r="C137" s="57"/>
      <c r="D137" s="57"/>
      <c r="E137" s="57"/>
      <c r="F137" s="56">
        <v>30000</v>
      </c>
      <c r="G137" s="56"/>
      <c r="H137" s="58">
        <v>2.2800000000000001E-2</v>
      </c>
      <c r="I137" s="59"/>
      <c r="J137" s="57" t="str">
        <f t="shared" si="0"/>
        <v xml:space="preserve"> </v>
      </c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</row>
    <row r="138" spans="1:27" ht="15" hidden="1" x14ac:dyDescent="0.25">
      <c r="A138" s="56">
        <v>30000</v>
      </c>
      <c r="B138" s="56"/>
      <c r="C138" s="57"/>
      <c r="D138" s="57"/>
      <c r="E138" s="57"/>
      <c r="F138" s="56">
        <v>45495</v>
      </c>
      <c r="G138" s="56"/>
      <c r="H138" s="58">
        <v>1.7100000000000001E-2</v>
      </c>
      <c r="I138" s="59"/>
      <c r="J138" s="57" t="str">
        <f t="shared" si="0"/>
        <v xml:space="preserve"> </v>
      </c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</row>
    <row r="139" spans="1:27" ht="15" hidden="1" x14ac:dyDescent="0.25">
      <c r="A139" s="56">
        <v>45495</v>
      </c>
      <c r="B139" s="56"/>
      <c r="C139" s="57"/>
      <c r="D139" s="57"/>
      <c r="E139" s="57"/>
      <c r="F139" s="56">
        <v>64095</v>
      </c>
      <c r="G139" s="56"/>
      <c r="H139" s="58">
        <v>1.14E-2</v>
      </c>
      <c r="I139" s="59"/>
      <c r="J139" s="57" t="str">
        <f t="shared" si="0"/>
        <v xml:space="preserve"> </v>
      </c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</row>
    <row r="140" spans="1:27" ht="15" hidden="1" x14ac:dyDescent="0.25">
      <c r="A140" s="56">
        <v>64095</v>
      </c>
      <c r="B140" s="56"/>
      <c r="C140" s="57"/>
      <c r="D140" s="57"/>
      <c r="E140" s="57"/>
      <c r="F140" s="56">
        <v>250095</v>
      </c>
      <c r="G140" s="56"/>
      <c r="H140" s="58">
        <v>5.7000000000000002E-3</v>
      </c>
      <c r="I140" s="59"/>
      <c r="J140" s="57" t="str">
        <f t="shared" si="0"/>
        <v xml:space="preserve"> </v>
      </c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</row>
    <row r="141" spans="1:27" ht="15" hidden="1" x14ac:dyDescent="0.25">
      <c r="A141" s="56">
        <v>250095</v>
      </c>
      <c r="B141" s="56"/>
      <c r="C141" s="57"/>
      <c r="D141" s="57"/>
      <c r="E141" s="57"/>
      <c r="F141" s="56">
        <v>999999999</v>
      </c>
      <c r="G141" s="56"/>
      <c r="H141" s="58">
        <v>5.6999999999999998E-4</v>
      </c>
      <c r="I141" s="59"/>
      <c r="J141" s="57" t="str">
        <f t="shared" si="0"/>
        <v xml:space="preserve"> </v>
      </c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</row>
    <row r="142" spans="1:27" ht="15" hidden="1" x14ac:dyDescent="0.25">
      <c r="A142" s="60"/>
      <c r="B142" s="61"/>
      <c r="C142" s="61"/>
      <c r="D142" s="61"/>
      <c r="E142" s="61"/>
      <c r="F142" s="61"/>
      <c r="G142" s="61"/>
      <c r="H142" s="62"/>
      <c r="I142" s="63"/>
      <c r="J142" s="63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</row>
    <row r="143" spans="1:27" ht="15" hidden="1" x14ac:dyDescent="0.25">
      <c r="A143" s="53" t="s">
        <v>37</v>
      </c>
      <c r="B143" s="64"/>
      <c r="C143" s="64"/>
      <c r="D143" s="64"/>
      <c r="E143" s="64"/>
      <c r="F143" s="61"/>
      <c r="G143" s="61"/>
      <c r="H143" s="65"/>
      <c r="I143" s="63"/>
      <c r="J143" s="66">
        <f>SUM(J135:J142)</f>
        <v>0</v>
      </c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</row>
    <row r="144" spans="1:27" hidden="1" x14ac:dyDescent="0.2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</row>
    <row r="145" spans="1:27" hidden="1" x14ac:dyDescent="0.2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</row>
    <row r="146" spans="1:27" hidden="1" x14ac:dyDescent="0.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</row>
    <row r="147" spans="1:27" hidden="1" x14ac:dyDescent="0.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</row>
    <row r="148" spans="1:27" hidden="1" x14ac:dyDescent="0.2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</row>
    <row r="149" spans="1:27" hidden="1" x14ac:dyDescent="0.2">
      <c r="A149" s="8" t="s">
        <v>63</v>
      </c>
      <c r="B149" s="8"/>
      <c r="C149" s="8"/>
      <c r="D149" s="8"/>
      <c r="E149" s="8"/>
      <c r="F149" s="8"/>
      <c r="G149" s="8"/>
      <c r="H149" s="8"/>
      <c r="I149" s="8"/>
      <c r="J149" s="8" t="s">
        <v>64</v>
      </c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</row>
    <row r="150" spans="1:27" hidden="1" x14ac:dyDescent="0.2">
      <c r="A150" s="8">
        <v>67.31</v>
      </c>
      <c r="B150" s="8"/>
      <c r="C150" s="8" t="s">
        <v>65</v>
      </c>
      <c r="D150" s="8"/>
      <c r="E150" s="8"/>
      <c r="F150" s="8">
        <v>25000</v>
      </c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</row>
    <row r="151" spans="1:27" hidden="1" x14ac:dyDescent="0.2">
      <c r="A151" s="8">
        <v>23.56</v>
      </c>
      <c r="B151" s="8"/>
      <c r="C151" s="8" t="s">
        <v>66</v>
      </c>
      <c r="D151" s="8"/>
      <c r="E151" s="8"/>
      <c r="F151" s="8">
        <v>25000</v>
      </c>
      <c r="G151" s="8"/>
      <c r="H151" s="8" t="s">
        <v>67</v>
      </c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</row>
    <row r="152" spans="1:27" hidden="1" x14ac:dyDescent="0.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</row>
    <row r="153" spans="1:27" hidden="1" x14ac:dyDescent="0.2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</row>
    <row r="154" spans="1:27" hidden="1" x14ac:dyDescent="0.2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>
        <v>720</v>
      </c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</row>
    <row r="155" spans="1:27" hidden="1" x14ac:dyDescent="0.2">
      <c r="A155" s="8" t="s">
        <v>68</v>
      </c>
      <c r="B155" s="8"/>
      <c r="C155" s="8"/>
      <c r="D155" s="8"/>
      <c r="E155" s="8"/>
      <c r="F155" s="8" t="s">
        <v>35</v>
      </c>
      <c r="G155" s="8"/>
      <c r="H155" s="8" t="s">
        <v>69</v>
      </c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</row>
    <row r="156" spans="1:27" hidden="1" x14ac:dyDescent="0.2">
      <c r="A156" s="8"/>
      <c r="B156" s="8"/>
      <c r="C156" s="8"/>
      <c r="D156" s="8"/>
      <c r="E156" s="8"/>
      <c r="F156" s="8">
        <v>0</v>
      </c>
      <c r="G156" s="8"/>
      <c r="H156" s="8">
        <v>575</v>
      </c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</row>
    <row r="157" spans="1:27" hidden="1" x14ac:dyDescent="0.2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</row>
    <row r="158" spans="1:27" hidden="1" x14ac:dyDescent="0.2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</row>
    <row r="159" spans="1:27" hidden="1" x14ac:dyDescent="0.2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</row>
    <row r="160" spans="1:27" hidden="1" x14ac:dyDescent="0.2">
      <c r="A160" s="8">
        <v>920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</row>
    <row r="161" spans="1:27" hidden="1" x14ac:dyDescent="0.2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</row>
    <row r="162" spans="1:27" hidden="1" x14ac:dyDescent="0.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</row>
    <row r="163" spans="1:27" hidden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</row>
    <row r="164" spans="1:27" hidden="1" x14ac:dyDescent="0.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</row>
    <row r="165" spans="1:27" hidden="1" x14ac:dyDescent="0.2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</row>
    <row r="166" spans="1:27" hidden="1" x14ac:dyDescent="0.2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</row>
    <row r="167" spans="1:27" hidden="1" x14ac:dyDescent="0.2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</row>
    <row r="168" spans="1:27" hidden="1" x14ac:dyDescent="0.2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</row>
    <row r="169" spans="1:27" hidden="1" x14ac:dyDescent="0.2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</row>
    <row r="170" spans="1:27" hidden="1" x14ac:dyDescent="0.2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</row>
    <row r="171" spans="1:27" hidden="1" x14ac:dyDescent="0.2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</row>
    <row r="172" spans="1:27" hidden="1" x14ac:dyDescent="0.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</row>
    <row r="173" spans="1:27" hidden="1" x14ac:dyDescent="0.2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</row>
    <row r="174" spans="1:27" hidden="1" x14ac:dyDescent="0.2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</row>
    <row r="175" spans="1:27" hidden="1" x14ac:dyDescent="0.2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</row>
    <row r="176" spans="1:27" hidden="1" x14ac:dyDescent="0.2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</row>
    <row r="177" spans="1:27" hidden="1" x14ac:dyDescent="0.2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</row>
    <row r="178" spans="1:27" hidden="1" x14ac:dyDescent="0.2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</row>
    <row r="179" spans="1:27" hidden="1" x14ac:dyDescent="0.2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</row>
    <row r="180" spans="1:27" hidden="1" x14ac:dyDescent="0.2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</row>
    <row r="181" spans="1:27" hidden="1" x14ac:dyDescent="0.2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</row>
    <row r="182" spans="1:27" hidden="1" x14ac:dyDescent="0.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</row>
    <row r="183" spans="1:27" hidden="1" x14ac:dyDescent="0.2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</row>
    <row r="184" spans="1:27" hidden="1" x14ac:dyDescent="0.2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</row>
    <row r="185" spans="1:27" hidden="1" x14ac:dyDescent="0.2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</row>
    <row r="186" spans="1:27" hidden="1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</row>
    <row r="187" spans="1:27" hidden="1" x14ac:dyDescent="0.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</row>
    <row r="188" spans="1:27" hidden="1" x14ac:dyDescent="0.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</row>
    <row r="189" spans="1:27" hidden="1" x14ac:dyDescent="0.2">
      <c r="A189" s="8"/>
      <c r="B189" s="8"/>
      <c r="C189" s="8"/>
      <c r="D189" s="8"/>
      <c r="E189" s="8"/>
      <c r="F189" s="8"/>
      <c r="G189" s="8"/>
      <c r="H189" s="32">
        <f>ROUNDUP(C59+C60,-2)</f>
        <v>100</v>
      </c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</row>
    <row r="190" spans="1:27" hidden="1" x14ac:dyDescent="0.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</row>
    <row r="191" spans="1:27" hidden="1" x14ac:dyDescent="0.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</row>
    <row r="192" spans="1:27" hidden="1" x14ac:dyDescent="0.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</row>
    <row r="193" spans="1:27" hidden="1" x14ac:dyDescent="0.2">
      <c r="A193" s="8" t="s">
        <v>4</v>
      </c>
      <c r="B193" s="8"/>
      <c r="C193" s="8"/>
      <c r="D193" s="8"/>
      <c r="E193" s="8"/>
      <c r="F193" s="8">
        <v>0</v>
      </c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</row>
    <row r="194" spans="1:27" ht="15" hidden="1" x14ac:dyDescent="0.25">
      <c r="A194" s="8">
        <v>0</v>
      </c>
      <c r="B194" s="8"/>
      <c r="C194" s="8"/>
      <c r="D194" s="8"/>
      <c r="E194" s="8"/>
      <c r="F194" s="8">
        <v>7500</v>
      </c>
      <c r="G194" s="8"/>
      <c r="H194" s="8">
        <v>1.7100000000000001E-2</v>
      </c>
      <c r="I194" s="67"/>
      <c r="J194" s="68">
        <f>IF(D50&lt;F194,D50*H194,F194*H194)</f>
        <v>0</v>
      </c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</row>
    <row r="195" spans="1:27" ht="15" hidden="1" x14ac:dyDescent="0.25">
      <c r="A195" s="8">
        <v>7500</v>
      </c>
      <c r="B195" s="8"/>
      <c r="C195" s="8"/>
      <c r="D195" s="8"/>
      <c r="E195" s="8"/>
      <c r="F195" s="8">
        <v>17500</v>
      </c>
      <c r="G195" s="8"/>
      <c r="H195" s="8">
        <v>1.3679999999999999E-2</v>
      </c>
      <c r="I195" s="67"/>
      <c r="J195" s="68" t="str">
        <f>IF(D50&lt;=A195," ",IF(D50&lt;F195,(D50-F194)*H195,(F195-A195)*H195))</f>
        <v xml:space="preserve"> </v>
      </c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</row>
    <row r="196" spans="1:27" ht="15" hidden="1" x14ac:dyDescent="0.25">
      <c r="A196" s="8">
        <v>17500</v>
      </c>
      <c r="B196" s="8"/>
      <c r="C196" s="8"/>
      <c r="D196" s="8"/>
      <c r="E196" s="8"/>
      <c r="F196" s="8">
        <v>30000</v>
      </c>
      <c r="G196" s="8"/>
      <c r="H196" s="8">
        <v>9.1199999999999996E-3</v>
      </c>
      <c r="I196" s="67"/>
      <c r="J196" s="68" t="str">
        <f>IF(D50&lt;=A196," ",IF(D50&lt;F196,(D50-F195)*H196,(F196-A196)*H196))</f>
        <v xml:space="preserve"> </v>
      </c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</row>
    <row r="197" spans="1:27" ht="15" hidden="1" x14ac:dyDescent="0.25">
      <c r="A197" s="8">
        <v>30000</v>
      </c>
      <c r="B197" s="8"/>
      <c r="C197" s="8"/>
      <c r="D197" s="8"/>
      <c r="E197" s="8"/>
      <c r="F197" s="8">
        <v>45495</v>
      </c>
      <c r="G197" s="8"/>
      <c r="H197" s="8">
        <v>6.8399999999999997E-3</v>
      </c>
      <c r="I197" s="67"/>
      <c r="J197" s="68" t="str">
        <f>IF(D50&lt;=A197," ",IF(D50&lt;F197,(D50-F196)*H197,(F197-A197)*H197))</f>
        <v xml:space="preserve"> </v>
      </c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</row>
    <row r="198" spans="1:27" ht="15" hidden="1" x14ac:dyDescent="0.25">
      <c r="A198" s="8">
        <v>45495</v>
      </c>
      <c r="B198" s="8"/>
      <c r="C198" s="8"/>
      <c r="D198" s="8"/>
      <c r="E198" s="8"/>
      <c r="F198" s="8">
        <v>64095</v>
      </c>
      <c r="G198" s="8"/>
      <c r="H198" s="8">
        <v>4.5599999999999998E-3</v>
      </c>
      <c r="I198" s="67"/>
      <c r="J198" s="68" t="str">
        <f>IF(D50&lt;=A198," ",IF(D50&lt;F198,(D50-F197)*H198,(F198-A198)*H198))</f>
        <v xml:space="preserve"> </v>
      </c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</row>
    <row r="199" spans="1:27" ht="15" hidden="1" x14ac:dyDescent="0.25">
      <c r="A199" s="8">
        <v>64095</v>
      </c>
      <c r="B199" s="8"/>
      <c r="C199" s="8"/>
      <c r="D199" s="8"/>
      <c r="E199" s="8"/>
      <c r="F199" s="8">
        <v>250095</v>
      </c>
      <c r="G199" s="8"/>
      <c r="H199" s="8">
        <v>2.2799999999999999E-3</v>
      </c>
      <c r="I199" s="67"/>
      <c r="J199" s="68" t="str">
        <f>IF(D50&lt;=A199," ",IF(D50&lt;F199,(D50-F198)*H199,(F199-A199)*H199))</f>
        <v xml:space="preserve"> </v>
      </c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</row>
    <row r="200" spans="1:27" ht="15" hidden="1" x14ac:dyDescent="0.25">
      <c r="A200" s="8">
        <v>250095</v>
      </c>
      <c r="B200" s="8"/>
      <c r="C200" s="8"/>
      <c r="D200" s="8"/>
      <c r="E200" s="8"/>
      <c r="F200" s="32">
        <f>D50</f>
        <v>0</v>
      </c>
      <c r="G200" s="32"/>
      <c r="H200" s="8">
        <v>4.5600000000000003E-4</v>
      </c>
      <c r="I200" s="67"/>
      <c r="J200" s="68" t="str">
        <f>IF(D50&lt;=A200," ",IF(D50&lt;F200,(D50-F199)*H200,(F200-A200)*H200))</f>
        <v xml:space="preserve"> </v>
      </c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</row>
    <row r="201" spans="1:27" ht="15" hidden="1" x14ac:dyDescent="0.25">
      <c r="A201" s="8">
        <v>10075000</v>
      </c>
      <c r="B201" s="8"/>
      <c r="C201" s="8"/>
      <c r="D201" s="8"/>
      <c r="E201" s="8"/>
      <c r="F201" s="8">
        <v>999999999</v>
      </c>
      <c r="G201" s="8"/>
      <c r="H201" s="8">
        <v>4.5600000000000003E-4</v>
      </c>
      <c r="J201" s="69" t="str">
        <f>IF(D50&lt;=A201,"",IF(D50&lt;F201,(D50-F200)*H201,(F201-A201)*H201))</f>
        <v/>
      </c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</row>
    <row r="202" spans="1:27" ht="15" hidden="1" x14ac:dyDescent="0.25">
      <c r="A202" s="8"/>
      <c r="B202" s="8"/>
      <c r="C202" s="8"/>
      <c r="D202" s="8"/>
      <c r="E202" s="8"/>
      <c r="F202" s="8"/>
      <c r="G202" s="8"/>
      <c r="H202" s="8"/>
      <c r="I202" s="61"/>
      <c r="J202" s="41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</row>
    <row r="203" spans="1:27" ht="14.25" hidden="1" x14ac:dyDescent="0.2">
      <c r="A203" s="8" t="s">
        <v>37</v>
      </c>
      <c r="B203" s="8"/>
      <c r="C203" s="8"/>
      <c r="D203" s="8"/>
      <c r="E203" s="8"/>
      <c r="F203" s="8"/>
      <c r="G203" s="8"/>
      <c r="H203" s="8"/>
      <c r="I203" s="70">
        <f>SUM(J194:J201)</f>
        <v>0</v>
      </c>
      <c r="J203" s="41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</row>
    <row r="204" spans="1:27" hidden="1" x14ac:dyDescent="0.2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</row>
    <row r="205" spans="1:27" hidden="1" x14ac:dyDescent="0.2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</row>
    <row r="206" spans="1:27" hidden="1" x14ac:dyDescent="0.2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</row>
    <row r="207" spans="1:27" hidden="1" x14ac:dyDescent="0.2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</row>
    <row r="208" spans="1:27" hidden="1" x14ac:dyDescent="0.2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</row>
    <row r="209" spans="1:27" hidden="1" x14ac:dyDescent="0.2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</row>
    <row r="210" spans="1:27" hidden="1" x14ac:dyDescent="0.2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</row>
    <row r="211" spans="1:27" hidden="1" x14ac:dyDescent="0.2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</row>
    <row r="212" spans="1:27" hidden="1" x14ac:dyDescent="0.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</row>
    <row r="213" spans="1:27" hidden="1" x14ac:dyDescent="0.2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</row>
    <row r="214" spans="1:27" hidden="1" x14ac:dyDescent="0.2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</row>
    <row r="215" spans="1:27" hidden="1" x14ac:dyDescent="0.2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</row>
    <row r="216" spans="1:27" hidden="1" x14ac:dyDescent="0.2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</row>
    <row r="217" spans="1:27" hidden="1" x14ac:dyDescent="0.2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</row>
    <row r="218" spans="1:27" hidden="1" x14ac:dyDescent="0.2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</row>
    <row r="219" spans="1:27" hidden="1" x14ac:dyDescent="0.2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</row>
    <row r="220" spans="1:27" hidden="1" x14ac:dyDescent="0.2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</row>
    <row r="221" spans="1:27" hidden="1" x14ac:dyDescent="0.2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</row>
    <row r="222" spans="1:27" hidden="1" x14ac:dyDescent="0.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</row>
    <row r="223" spans="1:27" hidden="1" x14ac:dyDescent="0.2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</row>
    <row r="224" spans="1:27" hidden="1" x14ac:dyDescent="0.2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</row>
    <row r="225" spans="1:27" hidden="1" x14ac:dyDescent="0.2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</row>
    <row r="226" spans="1:27" hidden="1" x14ac:dyDescent="0.2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</row>
    <row r="227" spans="1:27" hidden="1" x14ac:dyDescent="0.2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</row>
    <row r="228" spans="1:27" hidden="1" x14ac:dyDescent="0.2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</row>
    <row r="229" spans="1:27" hidden="1" x14ac:dyDescent="0.2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</row>
    <row r="230" spans="1:27" hidden="1" x14ac:dyDescent="0.2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</row>
    <row r="231" spans="1:27" hidden="1" x14ac:dyDescent="0.2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</row>
    <row r="232" spans="1:27" hidden="1" x14ac:dyDescent="0.2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</row>
    <row r="233" spans="1:27" hidden="1" x14ac:dyDescent="0.2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</row>
    <row r="234" spans="1:27" hidden="1" x14ac:dyDescent="0.2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</row>
    <row r="235" spans="1:27" hidden="1" x14ac:dyDescent="0.2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</row>
    <row r="236" spans="1:27" hidden="1" x14ac:dyDescent="0.2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</row>
    <row r="237" spans="1:27" hidden="1" x14ac:dyDescent="0.2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</row>
    <row r="238" spans="1:27" hidden="1" x14ac:dyDescent="0.2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</row>
    <row r="239" spans="1:27" hidden="1" x14ac:dyDescent="0.2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</row>
    <row r="240" spans="1:27" hidden="1" x14ac:dyDescent="0.2"/>
    <row r="241" hidden="1" x14ac:dyDescent="0.2"/>
    <row r="242" hidden="1" x14ac:dyDescent="0.2"/>
    <row r="243" hidden="1" x14ac:dyDescent="0.2"/>
    <row r="244" hidden="1" x14ac:dyDescent="0.2"/>
    <row r="245" hidden="1" x14ac:dyDescent="0.2"/>
    <row r="246" hidden="1" x14ac:dyDescent="0.2"/>
    <row r="247" hidden="1" x14ac:dyDescent="0.2"/>
    <row r="248" hidden="1" x14ac:dyDescent="0.2"/>
    <row r="249" hidden="1" x14ac:dyDescent="0.2"/>
    <row r="250" hidden="1" x14ac:dyDescent="0.2"/>
    <row r="251" hidden="1" x14ac:dyDescent="0.2"/>
    <row r="252" hidden="1" x14ac:dyDescent="0.2"/>
    <row r="253" hidden="1" x14ac:dyDescent="0.2"/>
    <row r="254" hidden="1" x14ac:dyDescent="0.2"/>
    <row r="255" hidden="1" x14ac:dyDescent="0.2"/>
    <row r="256" hidden="1" x14ac:dyDescent="0.2"/>
    <row r="257" hidden="1" x14ac:dyDescent="0.2"/>
    <row r="258" hidden="1" x14ac:dyDescent="0.2"/>
    <row r="259" hidden="1" x14ac:dyDescent="0.2"/>
    <row r="260" hidden="1" x14ac:dyDescent="0.2"/>
    <row r="261" hidden="1" x14ac:dyDescent="0.2"/>
    <row r="262" hidden="1" x14ac:dyDescent="0.2"/>
    <row r="263" hidden="1" x14ac:dyDescent="0.2"/>
    <row r="264" hidden="1" x14ac:dyDescent="0.2"/>
    <row r="265" hidden="1" x14ac:dyDescent="0.2"/>
    <row r="266" hidden="1" x14ac:dyDescent="0.2"/>
    <row r="267" hidden="1" x14ac:dyDescent="0.2"/>
    <row r="268" hidden="1" x14ac:dyDescent="0.2"/>
    <row r="269" hidden="1" x14ac:dyDescent="0.2"/>
    <row r="270" hidden="1" x14ac:dyDescent="0.2"/>
    <row r="271" hidden="1" x14ac:dyDescent="0.2"/>
    <row r="272" hidden="1" x14ac:dyDescent="0.2"/>
    <row r="273" spans="2:8" hidden="1" x14ac:dyDescent="0.2"/>
    <row r="274" spans="2:8" hidden="1" x14ac:dyDescent="0.2"/>
    <row r="275" spans="2:8" hidden="1" x14ac:dyDescent="0.2">
      <c r="B275" s="71">
        <f>IF(C11="ja",-1500,0)</f>
        <v>0</v>
      </c>
      <c r="C275" s="71">
        <f>IF(AND(C9="ja",C11="ja"),-750,0)</f>
        <v>0</v>
      </c>
      <c r="D275" s="71"/>
      <c r="E275" s="71"/>
      <c r="F275" s="71">
        <f>IF(AND(C11="ja",C12="ja"),-1000,0)</f>
        <v>0</v>
      </c>
      <c r="G275" s="71"/>
      <c r="H275" s="71">
        <f>IF(G276=50,0,G276)</f>
        <v>0</v>
      </c>
    </row>
    <row r="276" spans="2:8" hidden="1" x14ac:dyDescent="0.2">
      <c r="B276" s="71">
        <f>IF(C11="ja",-750,0)</f>
        <v>0</v>
      </c>
      <c r="C276" s="71">
        <f>IF(AND(C9="neen",C11="ja"),-1500,0)</f>
        <v>0</v>
      </c>
      <c r="D276" s="71"/>
      <c r="E276" s="71"/>
      <c r="F276" s="71">
        <f>-F275</f>
        <v>0</v>
      </c>
      <c r="G276" s="71">
        <f>IF(F276&gt;(F18+F19+F21-50),-(F18+F19+F21-50),F275)</f>
        <v>50</v>
      </c>
      <c r="H276" s="71">
        <f>IF(C12="neen",0,H275)</f>
        <v>0</v>
      </c>
    </row>
    <row r="277" spans="2:8" hidden="1" x14ac:dyDescent="0.2">
      <c r="B277" s="71"/>
      <c r="C277" s="71">
        <f>SUM(C275:C276)</f>
        <v>0</v>
      </c>
      <c r="D277" s="71">
        <f>IF(C279&gt;(F18+F19-50),-(F18+F19-50),C277)</f>
        <v>50</v>
      </c>
      <c r="E277" s="71">
        <f>IF(D277=50,0,D277)</f>
        <v>0</v>
      </c>
      <c r="F277" s="71"/>
      <c r="G277" s="71"/>
      <c r="H277" s="71"/>
    </row>
    <row r="278" spans="2:8" hidden="1" x14ac:dyDescent="0.2">
      <c r="B278" s="71"/>
      <c r="C278" s="71"/>
      <c r="D278" s="71"/>
      <c r="E278" s="71"/>
      <c r="F278" s="71"/>
      <c r="G278" s="71"/>
      <c r="H278" s="71"/>
    </row>
    <row r="279" spans="2:8" hidden="1" x14ac:dyDescent="0.2">
      <c r="B279" s="71"/>
      <c r="C279" s="71">
        <f>-C277</f>
        <v>0</v>
      </c>
      <c r="D279" s="71"/>
      <c r="E279" s="71"/>
      <c r="F279" s="71"/>
      <c r="G279" s="71"/>
      <c r="H279" s="71"/>
    </row>
    <row r="280" spans="2:8" hidden="1" x14ac:dyDescent="0.2"/>
    <row r="281" spans="2:8" hidden="1" x14ac:dyDescent="0.2"/>
    <row r="282" spans="2:8" hidden="1" x14ac:dyDescent="0.2"/>
    <row r="283" spans="2:8" hidden="1" x14ac:dyDescent="0.2"/>
    <row r="284" spans="2:8" hidden="1" x14ac:dyDescent="0.2"/>
    <row r="285" spans="2:8" hidden="1" x14ac:dyDescent="0.2"/>
    <row r="286" spans="2:8" hidden="1" x14ac:dyDescent="0.2"/>
    <row r="287" spans="2:8" hidden="1" x14ac:dyDescent="0.2"/>
    <row r="288" spans="2:8" hidden="1" x14ac:dyDescent="0.2"/>
    <row r="289" hidden="1" x14ac:dyDescent="0.2"/>
  </sheetData>
  <sheetProtection algorithmName="SHA-512" hashValue="B0DwPezSQ1b2zKLdvgmUUvUGgeIp30lubB4lKOEnwGhSjiLcGlBzi1WhRGZrf/lsXi+cgQHTG118/Ki4XNhUlw==" saltValue="nNBfpHOE/O89N15hXtpPcg==" spinCount="100000" sheet="1" objects="1" scenarios="1"/>
  <phoneticPr fontId="0" type="noConversion"/>
  <dataValidations count="5">
    <dataValidation type="list" allowBlank="1" showInputMessage="1" showErrorMessage="1" sqref="C9:D9">
      <formula1>$J$127:$J$128</formula1>
    </dataValidation>
    <dataValidation type="list" allowBlank="1" showInputMessage="1" showErrorMessage="1" sqref="C11:D11">
      <formula1>$K$127:$K$128</formula1>
    </dataValidation>
    <dataValidation type="list" allowBlank="1" showInputMessage="1" showErrorMessage="1" sqref="C12:D12">
      <formula1>$L$127:$L$128</formula1>
    </dataValidation>
    <dataValidation type="list" allowBlank="1" showInputMessage="1" showErrorMessage="1" sqref="C13:D13">
      <formula1>$M$127:$M$128</formula1>
    </dataValidation>
    <dataValidation type="list" allowBlank="1" showInputMessage="1" showErrorMessage="1" sqref="E52:E53 C52">
      <formula1>$I$118:$I$119</formula1>
    </dataValidation>
  </dataValidations>
  <hyperlinks>
    <hyperlink ref="C81" r:id="rId1"/>
    <hyperlink ref="E81" r:id="rId2"/>
    <hyperlink ref="C83" r:id="rId3"/>
    <hyperlink ref="E83" r:id="rId4"/>
    <hyperlink ref="C85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VKVKRO</vt:lpstr>
      <vt:lpstr>VKVKRO!_1._Zegels_Minuut_Brevet</vt:lpstr>
      <vt:lpstr>VKVKRO!_2._Registratie_Minuut_Brevet</vt:lpstr>
      <vt:lpstr>VKVKRO!_3._Registratie_aanhangsel</vt:lpstr>
      <vt:lpstr>VKVKRO!Aard</vt:lpstr>
      <vt:lpstr>VKVKRO!Afdrukbereik</vt:lpstr>
      <vt:lpstr>VKVKRO!Datum</vt:lpstr>
      <vt:lpstr>VKVKRO!KOSTENFICHE</vt:lpstr>
      <vt:lpstr>VKVKRO!Naam</vt:lpstr>
      <vt:lpstr>VKVKRO!Rep.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2014-11-15T15:50:15Z</dcterms:modified>
</cp:coreProperties>
</file>