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LEN" sheetId="1" r:id="rId1"/>
  </sheets>
  <definedNames>
    <definedName name="_1._Zegels_Minuut_Brevet" localSheetId="0">VKVLEN!$A$17:$J$17</definedName>
    <definedName name="_1._Zegels_Minuut_Brevet">#REF!</definedName>
    <definedName name="_10._Tweede_getuigschrift" localSheetId="0">VKVLEN!#REF!</definedName>
    <definedName name="_10._Tweede_getuigschrift">#REF!</definedName>
    <definedName name="_11._Kadaster_uittreksel" localSheetId="0">VKVLEN!#REF!</definedName>
    <definedName name="_11._Kadaster_uittreksel">#REF!</definedName>
    <definedName name="_12._Getuigen" localSheetId="0">VKVLEN!#REF!</definedName>
    <definedName name="_12._Getuigen">#REF!</definedName>
    <definedName name="_13._Allerlei_uitgaven" localSheetId="0">VKVLEN!#REF!</definedName>
    <definedName name="_13._Allerlei_uitgaven">#REF!</definedName>
    <definedName name="_14." localSheetId="0">VKVLEN!#REF!</definedName>
    <definedName name="_14.">#REF!</definedName>
    <definedName name="_15." localSheetId="0">VKVLEN!#REF!</definedName>
    <definedName name="_15.">#REF!</definedName>
    <definedName name="_2._Registratie_Minuut_Brevet" localSheetId="0">VKVLEN!$C$23:$K$23</definedName>
    <definedName name="_2._Registratie_Minuut_Brevet">#REF!</definedName>
    <definedName name="_3._Registratie_aanhangsel" localSheetId="0">VKVLEN!$G$24:$K$24</definedName>
    <definedName name="_3._Registratie_aanhangsel">#REF!</definedName>
    <definedName name="_4.Zegels_afschrift_grosse" localSheetId="0">VKVLEN!#REF!</definedName>
    <definedName name="_4.Zegels_afschrift_grosse">#REF!</definedName>
    <definedName name="_5._Hypotheek__inschr._overschr._doorh." localSheetId="0">VKVLEN!#REF!</definedName>
    <definedName name="_5._Hypotheek__inschr._overschr._doorh.">#REF!</definedName>
    <definedName name="_6._Loon_pandbewaarder" localSheetId="0">VKVLEN!#REF!</definedName>
    <definedName name="_6._Loon_pandbewaarder">#REF!</definedName>
    <definedName name="_7._Zegels__bord._aanh." localSheetId="0">VKVLEN!#REF!</definedName>
    <definedName name="_7._Zegels__bord._aanh.">#REF!</definedName>
    <definedName name="_8._Opzoekingen" localSheetId="0">VKVLEN!#REF!</definedName>
    <definedName name="_8._Opzoekingen">#REF!</definedName>
    <definedName name="_9._Hypothecair_getuigschrift" localSheetId="0">VKVLEN!#REF!</definedName>
    <definedName name="_9._Hypothecair_getuigschrift">#REF!</definedName>
    <definedName name="Aard" localSheetId="0">VKVLEN!$C$4:$J$4</definedName>
    <definedName name="Aard">#REF!</definedName>
    <definedName name="_xlnm.Print_Area" localSheetId="0">VKVLEN!$A$1:$I$83</definedName>
    <definedName name="Datum" localSheetId="0">VKVLEN!$C$4:$K$40</definedName>
    <definedName name="Datum">#REF!</definedName>
    <definedName name="gemeentelijke_info">#REF!</definedName>
    <definedName name="Kantoor_van_Notaris_J._SIMONART_te_Leuven" localSheetId="0">VKVLEN!#REF!</definedName>
    <definedName name="Kantoor_van_Notaris_J._SIMONART_te_Leuven">#REF!</definedName>
    <definedName name="KOSTENFICHE" localSheetId="0">VKVLEN!$A$1:$K$40</definedName>
    <definedName name="KOSTENFICHE">#REF!</definedName>
    <definedName name="Last_Row">IF(Values_Entered,Header_Row+Number_of_Payments,Header_Row)</definedName>
    <definedName name="Naam" localSheetId="0">VKVLEN!$C$9:$J$9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VKVLEN!$J$4:$J$42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VKVLEN!#REF!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VKVLEN!$A$3:$K$40</definedName>
  </definedNames>
  <calcPr calcId="152511"/>
</workbook>
</file>

<file path=xl/calcChain.xml><?xml version="1.0" encoding="utf-8"?>
<calcChain xmlns="http://schemas.openxmlformats.org/spreadsheetml/2006/main">
  <c r="F37" i="1" l="1"/>
  <c r="C7" i="1"/>
  <c r="J194" i="1" s="1"/>
  <c r="F18" i="1"/>
  <c r="F19" i="1"/>
  <c r="F24" i="1"/>
  <c r="F40" i="1"/>
  <c r="D48" i="1"/>
  <c r="D56" i="1" s="1"/>
  <c r="D64" i="1"/>
  <c r="D67" i="1"/>
  <c r="D70" i="1"/>
  <c r="A100" i="1"/>
  <c r="C60" i="1" s="1"/>
  <c r="G113" i="1"/>
  <c r="C115" i="1"/>
  <c r="D115" i="1"/>
  <c r="C152" i="1"/>
  <c r="F153" i="1"/>
  <c r="F154" i="1"/>
  <c r="F155" i="1"/>
  <c r="F156" i="1"/>
  <c r="F157" i="1"/>
  <c r="F158" i="1"/>
  <c r="C159" i="1"/>
  <c r="F159" i="1"/>
  <c r="C160" i="1"/>
  <c r="E160" i="1"/>
  <c r="C175" i="1"/>
  <c r="G175" i="1"/>
  <c r="C176" i="1"/>
  <c r="G176" i="1"/>
  <c r="J198" i="1"/>
  <c r="B275" i="1"/>
  <c r="C275" i="1"/>
  <c r="C277" i="1" s="1"/>
  <c r="C279" i="1" s="1"/>
  <c r="D277" i="1" s="1"/>
  <c r="E277" i="1" s="1"/>
  <c r="F21" i="1" s="1"/>
  <c r="F27" i="1" s="1"/>
  <c r="F275" i="1"/>
  <c r="F276" i="1" s="1"/>
  <c r="B276" i="1"/>
  <c r="C276" i="1"/>
  <c r="H276" i="1"/>
  <c r="F22" i="1"/>
  <c r="E162" i="1"/>
  <c r="F55" i="1" s="1"/>
  <c r="J195" i="1"/>
  <c r="F20" i="1"/>
  <c r="J193" i="1"/>
  <c r="J196" i="1"/>
  <c r="J192" i="1"/>
  <c r="F56" i="1" l="1"/>
  <c r="F76" i="1" s="1"/>
  <c r="F72" i="1"/>
  <c r="G276" i="1"/>
  <c r="H275" i="1" s="1"/>
  <c r="J197" i="1"/>
  <c r="J200" i="1" s="1"/>
  <c r="F17" i="1" s="1"/>
  <c r="G198" i="1"/>
  <c r="C59" i="1"/>
  <c r="D148" i="1" s="1"/>
  <c r="D61" i="1" s="1"/>
  <c r="A119" i="1" s="1"/>
  <c r="D72" i="1" s="1"/>
  <c r="F73" i="1" s="1"/>
  <c r="F39" i="1"/>
  <c r="F42" i="1" s="1"/>
  <c r="F28" i="1" l="1"/>
  <c r="F30" i="1" s="1"/>
  <c r="F74" i="1"/>
  <c r="F78" i="1" s="1"/>
</calcChain>
</file>

<file path=xl/sharedStrings.xml><?xml version="1.0" encoding="utf-8"?>
<sst xmlns="http://schemas.openxmlformats.org/spreadsheetml/2006/main" count="102" uniqueCount="75">
  <si>
    <t>Dossier</t>
  </si>
  <si>
    <t>Cliënt</t>
  </si>
  <si>
    <t>Prijs</t>
  </si>
  <si>
    <t>Lasten:</t>
  </si>
  <si>
    <t>Basis</t>
  </si>
  <si>
    <t>Betaald voorschot</t>
  </si>
  <si>
    <t>Meeneembaarheid? (bedrag invullen)</t>
  </si>
  <si>
    <t>------------------------------------------------------------------------------------------------</t>
  </si>
  <si>
    <t>Kosten ten laste van de koper</t>
  </si>
  <si>
    <t>Ereloon</t>
  </si>
  <si>
    <t xml:space="preserve">Registratie </t>
  </si>
  <si>
    <t>Klein beschrijf</t>
  </si>
  <si>
    <t>Meeneembaarheid</t>
  </si>
  <si>
    <t>Abattement</t>
  </si>
  <si>
    <t>Verhoogd abattement</t>
  </si>
  <si>
    <t>Registratie aanhangsel</t>
  </si>
  <si>
    <t>Overschrijving (rols)</t>
  </si>
  <si>
    <t>FMA</t>
  </si>
  <si>
    <t>Totaal uitgaven voor koper:</t>
  </si>
  <si>
    <t>BTW</t>
  </si>
  <si>
    <t>Algemeen totaal:</t>
  </si>
  <si>
    <t>Kosten ten laste van de verkoper</t>
  </si>
  <si>
    <t>Stedenbouw</t>
  </si>
  <si>
    <t>Makelaar</t>
  </si>
  <si>
    <t>Meting</t>
  </si>
  <si>
    <t>Bodemattesten</t>
  </si>
  <si>
    <t>Andere</t>
  </si>
  <si>
    <t>Totaal uitgaven voor verkoper:</t>
  </si>
  <si>
    <t>Algemeen totaal verkoper:</t>
  </si>
  <si>
    <t>Afrekening koper</t>
  </si>
  <si>
    <t>Afrekening verkoper</t>
  </si>
  <si>
    <t>Décompte acquéreur</t>
  </si>
  <si>
    <t>Décompte vendeur</t>
  </si>
  <si>
    <t>Basisbedrag</t>
  </si>
  <si>
    <t>Allerlei uitgaven</t>
  </si>
  <si>
    <t>Bedrag</t>
  </si>
  <si>
    <t>Tarief J</t>
  </si>
  <si>
    <t>Totaal Ereloon</t>
  </si>
  <si>
    <t>ja</t>
  </si>
  <si>
    <t>neen</t>
  </si>
  <si>
    <t>Klein beschrijf?</t>
  </si>
  <si>
    <t>Abattement?</t>
  </si>
  <si>
    <t>Verhoogd abattement?</t>
  </si>
  <si>
    <t>Sociaal krediet voor minstens 50%?</t>
  </si>
  <si>
    <t>Aandeel basisakte of verkavelingsakte</t>
  </si>
  <si>
    <t>HYPOTHECAIRE LENING</t>
  </si>
  <si>
    <t>Basis registratie</t>
  </si>
  <si>
    <t>Hoofdsom</t>
  </si>
  <si>
    <t>Aanhor.</t>
  </si>
  <si>
    <t>Basis ereloon</t>
  </si>
  <si>
    <t>Registratie Minuut-Brevet</t>
  </si>
  <si>
    <t>(BTW)</t>
  </si>
  <si>
    <t>Registratie bijlagen</t>
  </si>
  <si>
    <t>Hypotheekrecht</t>
  </si>
  <si>
    <t>Loon pandbewaarder</t>
  </si>
  <si>
    <t>Provisie hypotheken</t>
  </si>
  <si>
    <t>Recht op geschriften</t>
  </si>
  <si>
    <t>Dossierkosten</t>
  </si>
  <si>
    <t>Stedenbouwkundige info of uittreksel</t>
  </si>
  <si>
    <t>Totaal uitgaven</t>
  </si>
  <si>
    <t>Totaal</t>
  </si>
  <si>
    <t>Tot. Uitg.</t>
  </si>
  <si>
    <t>Samen</t>
  </si>
  <si>
    <t>Totaal: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</si>
  <si>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</si>
  <si>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</si>
  <si>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</si>
  <si>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</si>
  <si>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</si>
  <si>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</si>
  <si>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Diverse kosten</t>
  </si>
  <si>
    <t>Lening sociaal tarief?</t>
  </si>
  <si>
    <t>VERKOOP ONROEREND GOED VLAANDEREN MET HYPOTHECAIRE LENING</t>
  </si>
  <si>
    <t>Inschrijving op hoeveel hypotheekkantoren?</t>
  </si>
  <si>
    <t>Boekje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</si>
</sst>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\ &quot;€&quot;_-;\-* #,##0.00\ &quot;€&quot;_-;_-* &quot;-&quot;??\ &quot;€&quot;_-;_-@_-"/>
    <numFmt numFmtId="165" formatCode="_-* #,##0.00\ &quot;BF&quot;_-;\-* #,##0.00\ &quot;BF&quot;_-;_-* &quot;-&quot;??\ &quot;BF&quot;_-;_-@_-"/>
    <numFmt numFmtId="166" formatCode="_-* #,##0.00\ [$EUR]_-;\-* #,##0.00\ [$EUR]_-;_-* &quot;-&quot;??\ [$EUR]_-;_-@_-"/>
    <numFmt numFmtId="167" formatCode="#,##0.00\ [$EUR]"/>
    <numFmt numFmtId="168" formatCode="#,##0&quot; BF&quot;;\-#,##0&quot; BF&quot;"/>
    <numFmt numFmtId="169" formatCode="0.000%"/>
    <numFmt numFmtId="170" formatCode="#.##000"/>
    <numFmt numFmtId="171" formatCode="_-* #,##0\ _F_B_-;\-* #,##0\ _F_B_-;_-* &quot;-&quot;\ _F_B_-;_-@_-"/>
    <numFmt numFmtId="172" formatCode="\$#,#00"/>
    <numFmt numFmtId="173" formatCode="_-* #,##0\ &quot;FB&quot;_-;\-* #,##0\ &quot;FB&quot;_-;_-* &quot;-&quot;\ &quot;FB&quot;_-;_-@_-"/>
    <numFmt numFmtId="174" formatCode="m\o\n\t\h\ d\,\ \y\y\y\y"/>
    <numFmt numFmtId="175" formatCode="#,#00"/>
    <numFmt numFmtId="176" formatCode="#,"/>
    <numFmt numFmtId="177" formatCode="%#,#00"/>
  </numFmts>
  <fonts count="15" x14ac:knownFonts="1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4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n">
        <color indexed="20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0" fontId="8" fillId="0" borderId="0">
      <protection locked="0"/>
    </xf>
    <xf numFmtId="171" fontId="1" fillId="0" borderId="0" applyFont="0" applyFill="0" applyBorder="0" applyAlignment="0" applyProtection="0"/>
    <xf numFmtId="172" fontId="8" fillId="0" borderId="0">
      <protection locked="0"/>
    </xf>
    <xf numFmtId="173" fontId="1" fillId="0" borderId="0" applyFont="0" applyFill="0" applyBorder="0" applyAlignment="0" applyProtection="0"/>
    <xf numFmtId="174" fontId="8" fillId="0" borderId="0">
      <protection locked="0"/>
    </xf>
    <xf numFmtId="175" fontId="8" fillId="0" borderId="0">
      <protection locked="0"/>
    </xf>
    <xf numFmtId="176" fontId="9" fillId="0" borderId="0">
      <protection locked="0"/>
    </xf>
    <xf numFmtId="176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7" fontId="8" fillId="0" borderId="0">
      <protection locked="0"/>
    </xf>
    <xf numFmtId="0" fontId="10" fillId="0" borderId="0"/>
    <xf numFmtId="0" fontId="13" fillId="0" borderId="0"/>
    <xf numFmtId="0" fontId="1" fillId="0" borderId="0"/>
    <xf numFmtId="0" fontId="13" fillId="0" borderId="0"/>
    <xf numFmtId="176" fontId="8" fillId="0" borderId="1">
      <protection locked="0"/>
    </xf>
    <xf numFmtId="0" fontId="14" fillId="0" borderId="16" applyNumberFormat="0" applyFill="0" applyAlignment="0" applyProtection="0"/>
  </cellStyleXfs>
  <cellXfs count="101">
    <xf numFmtId="0" fontId="0" fillId="0" borderId="0" xfId="0"/>
    <xf numFmtId="0" fontId="2" fillId="2" borderId="2" xfId="13" applyFont="1" applyFill="1" applyBorder="1" applyAlignment="1" applyProtection="1">
      <alignment horizontal="left"/>
      <protection hidden="1"/>
    </xf>
    <xf numFmtId="0" fontId="1" fillId="2" borderId="2" xfId="13" applyNumberFormat="1" applyFill="1" applyBorder="1" applyAlignment="1" applyProtection="1">
      <protection hidden="1"/>
    </xf>
    <xf numFmtId="165" fontId="1" fillId="2" borderId="2" xfId="13" applyNumberFormat="1" applyFill="1" applyBorder="1" applyAlignment="1" applyProtection="1">
      <protection hidden="1"/>
    </xf>
    <xf numFmtId="0" fontId="1" fillId="2" borderId="0" xfId="13" applyFill="1"/>
    <xf numFmtId="0" fontId="2" fillId="2" borderId="0" xfId="13" applyFont="1" applyFill="1" applyBorder="1" applyAlignment="1" applyProtection="1">
      <alignment horizontal="left"/>
      <protection hidden="1"/>
    </xf>
    <xf numFmtId="165" fontId="1" fillId="2" borderId="0" xfId="13" applyNumberFormat="1" applyFill="1" applyBorder="1" applyAlignment="1" applyProtection="1">
      <protection hidden="1"/>
    </xf>
    <xf numFmtId="0" fontId="2" fillId="2" borderId="0" xfId="13" applyNumberFormat="1" applyFont="1" applyFill="1" applyBorder="1" applyAlignment="1" applyProtection="1">
      <alignment horizontal="left"/>
      <protection hidden="1"/>
    </xf>
    <xf numFmtId="0" fontId="1" fillId="2" borderId="0" xfId="13" applyNumberForma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1" fillId="2" borderId="0" xfId="13" applyFill="1" applyProtection="1">
      <protection hidden="1"/>
    </xf>
    <xf numFmtId="166" fontId="1" fillId="2" borderId="0" xfId="13" applyNumberForma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center"/>
      <protection hidden="1"/>
    </xf>
    <xf numFmtId="166" fontId="1" fillId="2" borderId="0" xfId="13" applyNumberFormat="1" applyFont="1" applyFill="1" applyBorder="1" applyAlignment="1" applyProtection="1">
      <alignment horizontal="left"/>
      <protection hidden="1"/>
    </xf>
    <xf numFmtId="165" fontId="1" fillId="2" borderId="0" xfId="13" applyNumberFormat="1" applyFont="1" applyFill="1" applyBorder="1" applyAlignment="1" applyProtection="1">
      <protection hidden="1"/>
    </xf>
    <xf numFmtId="0" fontId="2" fillId="2" borderId="0" xfId="13" quotePrefix="1" applyFont="1" applyFill="1" applyBorder="1" applyAlignment="1" applyProtection="1">
      <alignment horizontal="left"/>
      <protection hidden="1"/>
    </xf>
    <xf numFmtId="0" fontId="2" fillId="2" borderId="3" xfId="13" applyFont="1" applyFill="1" applyBorder="1" applyAlignment="1" applyProtection="1">
      <alignment horizontal="left"/>
      <protection hidden="1"/>
    </xf>
    <xf numFmtId="165" fontId="1" fillId="2" borderId="4" xfId="13" applyNumberFormat="1" applyFont="1" applyFill="1" applyBorder="1" applyAlignment="1" applyProtection="1">
      <alignment horizontal="left"/>
      <protection hidden="1"/>
    </xf>
    <xf numFmtId="165" fontId="1" fillId="2" borderId="0" xfId="13" applyNumberFormat="1" applyFont="1" applyFill="1" applyBorder="1" applyAlignment="1" applyProtection="1">
      <alignment horizontal="left"/>
      <protection hidden="1"/>
    </xf>
    <xf numFmtId="164" fontId="1" fillId="2" borderId="4" xfId="13" applyNumberFormat="1" applyFill="1" applyBorder="1" applyProtection="1">
      <protection hidden="1"/>
    </xf>
    <xf numFmtId="164" fontId="1" fillId="2" borderId="0" xfId="13" applyNumberFormat="1" applyFill="1" applyBorder="1" applyAlignment="1" applyProtection="1">
      <alignment horizontal="left"/>
      <protection hidden="1"/>
    </xf>
    <xf numFmtId="164" fontId="1" fillId="2" borderId="0" xfId="13" applyNumberFormat="1" applyFill="1" applyBorder="1" applyAlignment="1" applyProtection="1">
      <protection hidden="1"/>
    </xf>
    <xf numFmtId="164" fontId="1" fillId="2" borderId="0" xfId="13" applyNumberFormat="1" applyFill="1"/>
    <xf numFmtId="0" fontId="1" fillId="2" borderId="0" xfId="13" applyFill="1" applyBorder="1" applyAlignment="1" applyProtection="1">
      <alignment horizontal="center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1" fillId="2" borderId="4" xfId="13" applyFont="1" applyFill="1" applyBorder="1" applyAlignment="1" applyProtection="1">
      <alignment horizontal="left"/>
      <protection hidden="1"/>
    </xf>
    <xf numFmtId="164" fontId="1" fillId="2" borderId="4" xfId="13" applyNumberFormat="1" applyFill="1" applyBorder="1" applyAlignment="1" applyProtection="1">
      <alignment horizontal="left"/>
      <protection hidden="1"/>
    </xf>
    <xf numFmtId="0" fontId="1" fillId="2" borderId="4" xfId="13" applyFont="1" applyFill="1" applyBorder="1" applyProtection="1">
      <protection hidden="1"/>
    </xf>
    <xf numFmtId="0" fontId="1" fillId="2" borderId="0" xfId="13" applyFill="1" applyBorder="1"/>
    <xf numFmtId="0" fontId="1" fillId="2" borderId="0" xfId="13" applyFont="1" applyFill="1" applyBorder="1" applyProtection="1">
      <protection hidden="1"/>
    </xf>
    <xf numFmtId="164" fontId="1" fillId="2" borderId="0" xfId="13" applyNumberFormat="1" applyFill="1" applyBorder="1" applyProtection="1">
      <protection hidden="1"/>
    </xf>
    <xf numFmtId="0" fontId="1" fillId="2" borderId="5" xfId="13" applyFont="1" applyFill="1" applyBorder="1" applyAlignment="1" applyProtection="1">
      <alignment horizontal="left"/>
      <protection hidden="1"/>
    </xf>
    <xf numFmtId="0" fontId="1" fillId="2" borderId="3" xfId="13" applyFont="1" applyFill="1" applyBorder="1" applyAlignment="1" applyProtection="1">
      <alignment horizontal="left"/>
      <protection hidden="1"/>
    </xf>
    <xf numFmtId="0" fontId="1" fillId="2" borderId="0" xfId="13" applyFont="1" applyFill="1" applyProtection="1">
      <protection hidden="1"/>
    </xf>
    <xf numFmtId="166" fontId="1" fillId="2" borderId="0" xfId="13" applyNumberFormat="1" applyFill="1" applyProtection="1">
      <protection hidden="1"/>
    </xf>
    <xf numFmtId="166" fontId="1" fillId="2" borderId="0" xfId="13" applyNumberFormat="1" applyFill="1" applyBorder="1" applyAlignment="1" applyProtection="1">
      <alignment horizontal="left"/>
      <protection hidden="1"/>
    </xf>
    <xf numFmtId="0" fontId="1" fillId="2" borderId="6" xfId="13" applyFill="1" applyBorder="1" applyAlignment="1" applyProtection="1">
      <alignment horizontal="left"/>
      <protection hidden="1"/>
    </xf>
    <xf numFmtId="164" fontId="1" fillId="2" borderId="4" xfId="13" applyNumberFormat="1" applyFill="1" applyBorder="1" applyAlignment="1" applyProtection="1">
      <protection hidden="1"/>
    </xf>
    <xf numFmtId="0" fontId="1" fillId="2" borderId="7" xfId="13" applyFill="1" applyBorder="1" applyAlignment="1" applyProtection="1">
      <alignment horizontal="left"/>
      <protection hidden="1"/>
    </xf>
    <xf numFmtId="0" fontId="1" fillId="2" borderId="8" xfId="13" applyFont="1" applyFill="1" applyBorder="1" applyProtection="1">
      <protection hidden="1"/>
    </xf>
    <xf numFmtId="0" fontId="1" fillId="2" borderId="9" xfId="13" applyFont="1" applyFill="1" applyBorder="1" applyAlignment="1" applyProtection="1">
      <alignment horizontal="left"/>
      <protection hidden="1"/>
    </xf>
    <xf numFmtId="0" fontId="1" fillId="2" borderId="10" xfId="13" applyFill="1" applyBorder="1" applyAlignment="1" applyProtection="1">
      <alignment horizontal="left"/>
      <protection hidden="1"/>
    </xf>
    <xf numFmtId="3" fontId="3" fillId="2" borderId="0" xfId="9" applyNumberFormat="1" applyFill="1" applyAlignment="1" applyProtection="1">
      <protection hidden="1"/>
    </xf>
    <xf numFmtId="0" fontId="3" fillId="2" borderId="0" xfId="9" applyFill="1" applyAlignment="1" applyProtection="1">
      <protection hidden="1"/>
    </xf>
    <xf numFmtId="166" fontId="1" fillId="2" borderId="0" xfId="13" applyNumberFormat="1" applyFill="1" applyBorder="1" applyProtection="1">
      <protection hidden="1"/>
    </xf>
    <xf numFmtId="3" fontId="1" fillId="2" borderId="0" xfId="13" applyNumberFormat="1" applyFont="1" applyFill="1"/>
    <xf numFmtId="3" fontId="1" fillId="2" borderId="0" xfId="13" applyNumberFormat="1" applyFont="1" applyFill="1" applyProtection="1">
      <protection hidden="1"/>
    </xf>
    <xf numFmtId="166" fontId="1" fillId="2" borderId="0" xfId="13" applyNumberFormat="1" applyFont="1" applyFill="1" applyProtection="1">
      <protection hidden="1"/>
    </xf>
    <xf numFmtId="0" fontId="4" fillId="2" borderId="0" xfId="13" applyFont="1" applyFill="1"/>
    <xf numFmtId="3" fontId="1" fillId="2" borderId="0" xfId="13" applyNumberFormat="1" applyFont="1" applyFill="1" applyProtection="1"/>
    <xf numFmtId="0" fontId="1" fillId="2" borderId="0" xfId="13" applyFill="1" applyProtection="1"/>
    <xf numFmtId="3" fontId="1" fillId="2" borderId="0" xfId="13" quotePrefix="1" applyNumberFormat="1" applyFont="1" applyFill="1" applyAlignment="1" applyProtection="1">
      <alignment horizontal="left"/>
      <protection hidden="1"/>
    </xf>
    <xf numFmtId="3" fontId="1" fillId="2" borderId="11" xfId="13" applyNumberFormat="1" applyFont="1" applyFill="1" applyBorder="1" applyProtection="1">
      <protection hidden="1"/>
    </xf>
    <xf numFmtId="168" fontId="5" fillId="2" borderId="12" xfId="13" applyNumberFormat="1" applyFont="1" applyFill="1" applyBorder="1" applyAlignment="1" applyProtection="1">
      <alignment horizontal="center"/>
      <protection hidden="1"/>
    </xf>
    <xf numFmtId="0" fontId="5" fillId="2" borderId="12" xfId="13" applyFont="1" applyFill="1" applyBorder="1" applyAlignment="1" applyProtection="1">
      <alignment horizontal="center"/>
      <protection hidden="1"/>
    </xf>
    <xf numFmtId="0" fontId="5" fillId="2" borderId="13" xfId="13" applyFont="1" applyFill="1" applyBorder="1" applyAlignment="1" applyProtection="1">
      <alignment horizontal="center"/>
      <protection hidden="1"/>
    </xf>
    <xf numFmtId="167" fontId="6" fillId="2" borderId="12" xfId="13" applyNumberFormat="1" applyFont="1" applyFill="1" applyBorder="1" applyProtection="1">
      <protection hidden="1"/>
    </xf>
    <xf numFmtId="168" fontId="6" fillId="2" borderId="12" xfId="13" applyNumberFormat="1" applyFont="1" applyFill="1" applyBorder="1" applyProtection="1">
      <protection hidden="1"/>
    </xf>
    <xf numFmtId="169" fontId="6" fillId="2" borderId="12" xfId="13" applyNumberFormat="1" applyFont="1" applyFill="1" applyBorder="1" applyProtection="1">
      <protection hidden="1"/>
    </xf>
    <xf numFmtId="169" fontId="6" fillId="2" borderId="13" xfId="13" applyNumberFormat="1" applyFont="1" applyFill="1" applyBorder="1" applyProtection="1">
      <protection hidden="1"/>
    </xf>
    <xf numFmtId="0" fontId="6" fillId="2" borderId="14" xfId="13" applyFont="1" applyFill="1" applyBorder="1" applyProtection="1">
      <protection hidden="1"/>
    </xf>
    <xf numFmtId="0" fontId="6" fillId="2" borderId="0" xfId="13" applyFont="1" applyFill="1" applyBorder="1" applyProtection="1">
      <protection hidden="1"/>
    </xf>
    <xf numFmtId="0" fontId="7" fillId="2" borderId="15" xfId="13" applyFont="1" applyFill="1" applyBorder="1" applyProtection="1">
      <protection hidden="1"/>
    </xf>
    <xf numFmtId="0" fontId="6" fillId="2" borderId="0" xfId="13" applyFont="1" applyFill="1" applyProtection="1">
      <protection hidden="1"/>
    </xf>
    <xf numFmtId="168" fontId="5" fillId="2" borderId="0" xfId="13" applyNumberFormat="1" applyFont="1" applyFill="1" applyBorder="1" applyAlignment="1" applyProtection="1">
      <alignment horizontal="center"/>
      <protection hidden="1"/>
    </xf>
    <xf numFmtId="0" fontId="6" fillId="2" borderId="15" xfId="13" applyFont="1" applyFill="1" applyBorder="1" applyProtection="1">
      <protection hidden="1"/>
    </xf>
    <xf numFmtId="167" fontId="5" fillId="2" borderId="12" xfId="13" applyNumberFormat="1" applyFont="1" applyFill="1" applyBorder="1" applyProtection="1">
      <protection hidden="1"/>
    </xf>
    <xf numFmtId="0" fontId="2" fillId="3" borderId="2" xfId="13" applyFont="1" applyFill="1" applyBorder="1" applyAlignment="1" applyProtection="1">
      <alignment horizontal="left"/>
      <protection hidden="1"/>
    </xf>
    <xf numFmtId="0" fontId="12" fillId="3" borderId="2" xfId="13" applyFont="1" applyFill="1" applyBorder="1" applyAlignment="1" applyProtection="1">
      <alignment horizontal="left" vertical="center"/>
      <protection hidden="1"/>
    </xf>
    <xf numFmtId="0" fontId="1" fillId="4" borderId="0" xfId="13" applyFont="1" applyFill="1" applyBorder="1" applyAlignment="1" applyProtection="1">
      <alignment horizontal="left"/>
      <protection locked="0"/>
    </xf>
    <xf numFmtId="164" fontId="1" fillId="5" borderId="0" xfId="13" applyNumberFormat="1" applyFill="1" applyBorder="1" applyAlignment="1" applyProtection="1">
      <protection locked="0" hidden="1"/>
    </xf>
    <xf numFmtId="164" fontId="1" fillId="6" borderId="0" xfId="13" applyNumberFormat="1" applyFill="1" applyBorder="1" applyAlignment="1" applyProtection="1">
      <protection locked="0" hidden="1"/>
    </xf>
    <xf numFmtId="164" fontId="1" fillId="7" borderId="0" xfId="13" applyNumberFormat="1" applyFont="1" applyFill="1" applyBorder="1" applyAlignment="1" applyProtection="1">
      <alignment horizontal="left"/>
      <protection locked="0" hidden="1"/>
    </xf>
    <xf numFmtId="0" fontId="1" fillId="5" borderId="0" xfId="13" applyFill="1" applyBorder="1" applyAlignment="1" applyProtection="1">
      <alignment horizontal="center"/>
      <protection locked="0" hidden="1"/>
    </xf>
    <xf numFmtId="164" fontId="1" fillId="5" borderId="0" xfId="13" applyNumberFormat="1" applyFill="1" applyBorder="1" applyAlignment="1" applyProtection="1">
      <alignment horizontal="left"/>
      <protection locked="0" hidden="1"/>
    </xf>
    <xf numFmtId="0" fontId="1" fillId="3" borderId="0" xfId="13" applyFont="1" applyFill="1" applyBorder="1" applyAlignment="1" applyProtection="1">
      <alignment horizontal="left"/>
      <protection hidden="1"/>
    </xf>
    <xf numFmtId="0" fontId="12" fillId="3" borderId="0" xfId="13" applyFont="1" applyFill="1" applyBorder="1" applyAlignment="1" applyProtection="1">
      <alignment horizontal="left" vertical="center"/>
      <protection hidden="1"/>
    </xf>
    <xf numFmtId="164" fontId="1" fillId="5" borderId="0" xfId="13" applyNumberFormat="1" applyFill="1" applyBorder="1" applyAlignment="1" applyProtection="1">
      <alignment horizontal="left"/>
      <protection hidden="1"/>
    </xf>
    <xf numFmtId="0" fontId="1" fillId="5" borderId="0" xfId="13" applyFill="1"/>
    <xf numFmtId="0" fontId="0" fillId="2" borderId="0" xfId="0" applyFill="1" applyProtection="1">
      <protection hidden="1"/>
    </xf>
    <xf numFmtId="0" fontId="0" fillId="8" borderId="0" xfId="0" applyFill="1" applyBorder="1" applyAlignment="1" applyProtection="1">
      <alignment horizontal="center"/>
      <protection locked="0" hidden="1"/>
    </xf>
    <xf numFmtId="0" fontId="1" fillId="5" borderId="0" xfId="13" applyFont="1" applyFill="1" applyBorder="1" applyAlignment="1" applyProtection="1">
      <alignment horizontal="center"/>
      <protection locked="0" hidden="1"/>
    </xf>
    <xf numFmtId="0" fontId="1" fillId="2" borderId="3" xfId="13" applyFill="1" applyBorder="1"/>
    <xf numFmtId="0" fontId="2" fillId="9" borderId="9" xfId="13" applyFont="1" applyFill="1" applyBorder="1" applyAlignment="1" applyProtection="1">
      <alignment horizontal="left"/>
      <protection hidden="1"/>
    </xf>
    <xf numFmtId="164" fontId="1" fillId="9" borderId="9" xfId="13" applyNumberFormat="1" applyFill="1" applyBorder="1" applyProtection="1">
      <protection hidden="1"/>
    </xf>
    <xf numFmtId="0" fontId="2" fillId="10" borderId="9" xfId="13" applyFont="1" applyFill="1" applyBorder="1" applyAlignment="1" applyProtection="1">
      <alignment horizontal="left"/>
      <protection hidden="1"/>
    </xf>
    <xf numFmtId="164" fontId="1" fillId="10" borderId="9" xfId="13" applyNumberFormat="1" applyFill="1" applyBorder="1" applyAlignment="1" applyProtection="1">
      <protection hidden="1"/>
    </xf>
    <xf numFmtId="164" fontId="1" fillId="9" borderId="9" xfId="13" applyNumberFormat="1" applyFill="1" applyBorder="1" applyAlignment="1" applyProtection="1">
      <alignment horizontal="left"/>
      <protection hidden="1"/>
    </xf>
    <xf numFmtId="164" fontId="11" fillId="8" borderId="0" xfId="0" applyNumberFormat="1" applyFont="1" applyFill="1" applyBorder="1" applyAlignment="1" applyProtection="1">
      <alignment horizontal="left"/>
      <protection locked="0" hidden="1"/>
    </xf>
    <xf numFmtId="164" fontId="1" fillId="4" borderId="0" xfId="13" applyNumberFormat="1" applyFill="1" applyBorder="1" applyAlignment="1" applyProtection="1">
      <alignment horizontal="left"/>
      <protection locked="0"/>
    </xf>
    <xf numFmtId="164" fontId="1" fillId="11" borderId="0" xfId="13" applyNumberFormat="1" applyFill="1" applyBorder="1" applyAlignment="1" applyProtection="1">
      <alignment horizontal="left"/>
      <protection locked="0"/>
    </xf>
    <xf numFmtId="0" fontId="1" fillId="4" borderId="0" xfId="13" applyFont="1" applyFill="1" applyBorder="1" applyAlignment="1" applyProtection="1">
      <alignment horizontal="center"/>
      <protection locked="0"/>
    </xf>
    <xf numFmtId="164" fontId="1" fillId="5" borderId="0" xfId="13" applyNumberFormat="1" applyFill="1" applyBorder="1" applyAlignment="1" applyProtection="1">
      <alignment horizontal="left"/>
      <protection locked="0"/>
    </xf>
    <xf numFmtId="164" fontId="1" fillId="8" borderId="0" xfId="13" applyNumberFormat="1" applyFill="1" applyBorder="1" applyAlignment="1" applyProtection="1">
      <protection hidden="1"/>
    </xf>
    <xf numFmtId="0" fontId="1" fillId="4" borderId="0" xfId="13" applyNumberFormat="1" applyFont="1" applyFill="1" applyBorder="1" applyAlignment="1" applyProtection="1">
      <alignment horizontal="left"/>
      <protection locked="0"/>
    </xf>
    <xf numFmtId="49" fontId="1" fillId="12" borderId="0" xfId="13" applyNumberFormat="1" applyFont="1" applyFill="1" applyBorder="1" applyAlignment="1" applyProtection="1">
      <alignment horizontal="left"/>
      <protection hidden="1"/>
    </xf>
    <xf numFmtId="0" fontId="1" fillId="12" borderId="0" xfId="13" applyFill="1" applyBorder="1" applyAlignment="1" applyProtection="1">
      <alignment horizontal="center"/>
      <protection hidden="1"/>
    </xf>
    <xf numFmtId="0" fontId="1" fillId="5" borderId="0" xfId="13" applyFill="1" applyBorder="1" applyAlignment="1" applyProtection="1">
      <alignment horizontal="center"/>
      <protection locked="0"/>
    </xf>
    <xf numFmtId="0" fontId="3" fillId="2" borderId="0" xfId="9" applyFill="1" applyAlignment="1" applyProtection="1"/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VLENDAC.xlsx" TargetMode="External"/><Relationship Id="rId2" Type="http://schemas.openxmlformats.org/officeDocument/2006/relationships/hyperlink" Target="VKVLENAV.xlsx" TargetMode="External"/><Relationship Id="rId1" Type="http://schemas.openxmlformats.org/officeDocument/2006/relationships/hyperlink" Target="VKVLENAK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Boekje.xlsx" TargetMode="External"/><Relationship Id="rId4" Type="http://schemas.openxmlformats.org/officeDocument/2006/relationships/hyperlink" Target="VKVLEN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96"/>
  <sheetViews>
    <sheetView tabSelected="1" zoomScaleNormal="100" workbookViewId="0">
      <selection activeCell="C3" sqref="C3"/>
    </sheetView>
  </sheetViews>
  <sheetFormatPr defaultRowHeight="12.75" x14ac:dyDescent="0.2"/>
  <cols>
    <col min="1" max="1" width="31.7109375" style="4" customWidth="1"/>
    <col min="2" max="2" width="5.5703125" style="4" customWidth="1"/>
    <col min="3" max="3" width="15.85546875" style="4" customWidth="1"/>
    <col min="4" max="4" width="15.5703125" style="4" customWidth="1"/>
    <col min="5" max="5" width="12" style="4" customWidth="1"/>
    <col min="6" max="6" width="16.7109375" style="4" customWidth="1"/>
    <col min="7" max="7" width="18" style="4" customWidth="1"/>
    <col min="8" max="8" width="15.42578125" style="4" customWidth="1"/>
    <col min="9" max="9" width="16.7109375" style="4" customWidth="1"/>
    <col min="10" max="10" width="12.28515625" style="4" customWidth="1"/>
    <col min="11" max="11" width="15.85546875" style="4" bestFit="1" customWidth="1"/>
    <col min="12" max="20" width="9.140625" style="4"/>
    <col min="21" max="21" width="12.140625" style="4" bestFit="1" customWidth="1"/>
    <col min="22" max="16384" width="9.140625" style="4"/>
  </cols>
  <sheetData>
    <row r="1" spans="1:11" ht="29.25" customHeight="1" thickTop="1" x14ac:dyDescent="0.2">
      <c r="A1" s="70" t="s">
        <v>72</v>
      </c>
      <c r="B1" s="69"/>
      <c r="C1" s="69"/>
      <c r="D1" s="69"/>
      <c r="E1" s="69"/>
      <c r="F1" s="69"/>
      <c r="G1" s="69"/>
      <c r="H1" s="1"/>
      <c r="I1" s="2"/>
      <c r="J1" s="3"/>
      <c r="K1" s="3"/>
    </row>
    <row r="2" spans="1:11" x14ac:dyDescent="0.2">
      <c r="A2" s="5"/>
      <c r="B2" s="5"/>
      <c r="C2" s="5"/>
      <c r="D2" s="5"/>
      <c r="E2" s="5"/>
      <c r="F2" s="5"/>
      <c r="G2" s="5"/>
      <c r="H2" s="5"/>
      <c r="I2" s="6"/>
      <c r="J2" s="6"/>
      <c r="K2" s="6"/>
    </row>
    <row r="3" spans="1:11" x14ac:dyDescent="0.2">
      <c r="A3" s="5" t="s">
        <v>0</v>
      </c>
      <c r="B3" s="5"/>
      <c r="C3" s="96"/>
      <c r="D3" s="7"/>
      <c r="E3" s="7"/>
      <c r="F3" s="7"/>
      <c r="G3" s="5"/>
      <c r="H3" s="5"/>
      <c r="I3" s="6"/>
      <c r="J3" s="6"/>
      <c r="K3" s="8"/>
    </row>
    <row r="4" spans="1:11" x14ac:dyDescent="0.2">
      <c r="A4" s="5" t="s">
        <v>1</v>
      </c>
      <c r="B4" s="5"/>
      <c r="C4" s="71"/>
      <c r="D4" s="9"/>
      <c r="E4" s="9"/>
      <c r="F4" s="9"/>
      <c r="G4" s="10"/>
      <c r="I4" s="11"/>
      <c r="J4" s="6"/>
    </row>
    <row r="5" spans="1:11" x14ac:dyDescent="0.2">
      <c r="A5" s="6" t="s">
        <v>2</v>
      </c>
      <c r="B5" s="6"/>
      <c r="C5" s="72">
        <v>0</v>
      </c>
      <c r="D5" s="12"/>
      <c r="E5" s="12"/>
      <c r="F5" s="12"/>
      <c r="G5" s="10"/>
      <c r="H5" s="6"/>
      <c r="I5" s="12"/>
      <c r="J5" s="6"/>
    </row>
    <row r="6" spans="1:11" x14ac:dyDescent="0.2">
      <c r="A6" s="6" t="s">
        <v>3</v>
      </c>
      <c r="B6" s="6"/>
      <c r="C6" s="72">
        <v>0</v>
      </c>
      <c r="D6" s="12"/>
      <c r="E6" s="12"/>
      <c r="F6" s="12"/>
      <c r="G6" s="10"/>
      <c r="H6" s="6"/>
      <c r="I6" s="12"/>
      <c r="J6" s="6"/>
    </row>
    <row r="7" spans="1:11" x14ac:dyDescent="0.2">
      <c r="A7" s="15" t="s">
        <v>4</v>
      </c>
      <c r="B7" s="15"/>
      <c r="C7" s="95">
        <f>C5+C6</f>
        <v>0</v>
      </c>
      <c r="D7" s="12"/>
      <c r="E7" s="12"/>
      <c r="F7" s="12"/>
      <c r="G7" s="10"/>
      <c r="H7" s="6"/>
      <c r="I7" s="12"/>
      <c r="J7" s="6"/>
    </row>
    <row r="8" spans="1:11" x14ac:dyDescent="0.2">
      <c r="A8" s="9" t="s">
        <v>5</v>
      </c>
      <c r="B8" s="9"/>
      <c r="C8" s="73">
        <v>0</v>
      </c>
      <c r="D8" s="12"/>
      <c r="E8" s="12"/>
      <c r="F8" s="12"/>
      <c r="G8" s="10"/>
      <c r="H8" s="6"/>
      <c r="I8" s="12"/>
      <c r="J8" s="6"/>
    </row>
    <row r="9" spans="1:11" x14ac:dyDescent="0.2">
      <c r="A9" s="9" t="s">
        <v>40</v>
      </c>
      <c r="B9" s="9"/>
      <c r="C9" s="83" t="s">
        <v>39</v>
      </c>
      <c r="D9" s="13"/>
      <c r="E9" s="13"/>
      <c r="F9" s="13"/>
      <c r="G9" s="10"/>
      <c r="I9" s="11"/>
      <c r="J9" s="6"/>
    </row>
    <row r="10" spans="1:11" x14ac:dyDescent="0.2">
      <c r="A10" s="9" t="s">
        <v>6</v>
      </c>
      <c r="B10" s="9"/>
      <c r="C10" s="74">
        <v>0</v>
      </c>
      <c r="D10" s="14"/>
      <c r="E10" s="14"/>
      <c r="F10" s="14"/>
      <c r="G10" s="10"/>
      <c r="I10" s="11"/>
      <c r="J10" s="6"/>
    </row>
    <row r="11" spans="1:11" x14ac:dyDescent="0.2">
      <c r="A11" s="9" t="s">
        <v>41</v>
      </c>
      <c r="B11" s="9"/>
      <c r="C11" s="83" t="s">
        <v>39</v>
      </c>
      <c r="D11" s="13"/>
      <c r="E11" s="13"/>
      <c r="F11" s="13"/>
      <c r="G11" s="10"/>
      <c r="H11" s="10"/>
      <c r="I11" s="15"/>
      <c r="J11" s="6"/>
      <c r="K11" s="12"/>
    </row>
    <row r="12" spans="1:11" x14ac:dyDescent="0.2">
      <c r="A12" s="9" t="s">
        <v>42</v>
      </c>
      <c r="B12" s="9"/>
      <c r="C12" s="83" t="s">
        <v>39</v>
      </c>
      <c r="D12" s="13"/>
      <c r="E12" s="13"/>
      <c r="F12" s="13"/>
      <c r="G12" s="9"/>
      <c r="I12" s="11"/>
      <c r="J12" s="6"/>
      <c r="K12" s="6"/>
    </row>
    <row r="13" spans="1:11" x14ac:dyDescent="0.2">
      <c r="A13" s="9" t="s">
        <v>43</v>
      </c>
      <c r="B13" s="9"/>
      <c r="C13" s="83" t="s">
        <v>39</v>
      </c>
      <c r="D13" s="13"/>
      <c r="E13" s="13"/>
      <c r="F13" s="13"/>
      <c r="G13" s="9"/>
      <c r="H13" s="5"/>
      <c r="I13" s="6"/>
      <c r="J13" s="6"/>
      <c r="K13" s="6"/>
    </row>
    <row r="14" spans="1:11" ht="13.5" thickBot="1" x14ac:dyDescent="0.25">
      <c r="A14" s="16" t="s">
        <v>7</v>
      </c>
      <c r="B14" s="16"/>
      <c r="C14" s="5"/>
      <c r="D14" s="5"/>
      <c r="E14" s="5"/>
      <c r="F14" s="5"/>
      <c r="G14" s="5"/>
      <c r="H14" s="5"/>
      <c r="I14" s="6"/>
      <c r="J14" s="6"/>
      <c r="K14" s="6"/>
    </row>
    <row r="15" spans="1:11" ht="14.25" thickTop="1" thickBot="1" x14ac:dyDescent="0.25">
      <c r="A15" s="85" t="s">
        <v>8</v>
      </c>
      <c r="B15" s="17"/>
      <c r="C15" s="5"/>
      <c r="D15" s="5"/>
      <c r="E15" s="5"/>
      <c r="F15" s="5"/>
      <c r="G15" s="5"/>
      <c r="H15" s="5"/>
      <c r="I15" s="6"/>
      <c r="J15" s="6"/>
      <c r="K15" s="6"/>
    </row>
    <row r="16" spans="1:11" ht="14.25" thickTop="1" thickBot="1" x14ac:dyDescent="0.25">
      <c r="A16" s="5"/>
      <c r="B16" s="5"/>
      <c r="C16" s="5"/>
      <c r="D16" s="5"/>
      <c r="E16" s="5"/>
      <c r="F16" s="5"/>
      <c r="G16" s="5"/>
      <c r="H16" s="5"/>
      <c r="I16" s="6"/>
      <c r="J16" s="6"/>
      <c r="K16" s="6"/>
    </row>
    <row r="17" spans="1:11" ht="14.25" thickTop="1" thickBot="1" x14ac:dyDescent="0.25">
      <c r="A17" s="18" t="s">
        <v>9</v>
      </c>
      <c r="B17" s="19"/>
      <c r="C17" s="5"/>
      <c r="D17" s="5"/>
      <c r="E17" s="5"/>
      <c r="F17" s="20">
        <f>IF(AND(C9="ja",C13="ja"),J200-250,J200)</f>
        <v>0</v>
      </c>
      <c r="J17" s="11"/>
    </row>
    <row r="18" spans="1:11" ht="13.5" thickTop="1" x14ac:dyDescent="0.2">
      <c r="A18" s="9" t="s">
        <v>10</v>
      </c>
      <c r="B18" s="9"/>
      <c r="C18" s="10"/>
      <c r="D18" s="10"/>
      <c r="E18" s="10"/>
      <c r="F18" s="21">
        <f>C7*10/100</f>
        <v>0</v>
      </c>
      <c r="G18" s="22"/>
      <c r="J18" s="15"/>
      <c r="K18" s="12"/>
    </row>
    <row r="19" spans="1:11" x14ac:dyDescent="0.2">
      <c r="A19" s="9"/>
      <c r="B19" s="9"/>
      <c r="C19" s="9" t="s">
        <v>11</v>
      </c>
      <c r="D19" s="9"/>
      <c r="E19" s="9"/>
      <c r="F19" s="21">
        <f>IF(C9="ja",-F18/2,0)</f>
        <v>0</v>
      </c>
      <c r="G19" s="22"/>
      <c r="J19" s="15"/>
      <c r="K19" s="12"/>
    </row>
    <row r="20" spans="1:11" x14ac:dyDescent="0.2">
      <c r="A20" s="9"/>
      <c r="B20" s="9"/>
      <c r="C20" s="9" t="s">
        <v>12</v>
      </c>
      <c r="D20" s="9"/>
      <c r="E20" s="9"/>
      <c r="F20" s="21">
        <f>IF(C10&gt;(F18+F19),-(F18+F19),-C10)</f>
        <v>0</v>
      </c>
      <c r="G20" s="22"/>
      <c r="J20" s="15"/>
      <c r="K20" s="12"/>
    </row>
    <row r="21" spans="1:11" x14ac:dyDescent="0.2">
      <c r="A21" s="9"/>
      <c r="B21" s="9"/>
      <c r="C21" s="9" t="s">
        <v>13</v>
      </c>
      <c r="D21" s="9"/>
      <c r="E21" s="9"/>
      <c r="F21" s="23">
        <f>E277</f>
        <v>0</v>
      </c>
      <c r="G21" s="22"/>
      <c r="J21" s="15"/>
      <c r="K21" s="12"/>
    </row>
    <row r="22" spans="1:11" x14ac:dyDescent="0.2">
      <c r="A22" s="9"/>
      <c r="B22" s="9"/>
      <c r="C22" s="9" t="s">
        <v>14</v>
      </c>
      <c r="D22" s="9"/>
      <c r="E22" s="9"/>
      <c r="F22" s="21">
        <f>H276</f>
        <v>0</v>
      </c>
      <c r="G22" s="22"/>
      <c r="J22" s="15"/>
      <c r="K22" s="12"/>
    </row>
    <row r="23" spans="1:11" x14ac:dyDescent="0.2">
      <c r="A23" s="10" t="s">
        <v>15</v>
      </c>
      <c r="B23" s="10"/>
      <c r="C23" s="10"/>
      <c r="D23" s="10"/>
      <c r="E23" s="10"/>
      <c r="F23" s="76">
        <v>0</v>
      </c>
      <c r="G23" s="22"/>
      <c r="J23" s="6"/>
      <c r="K23" s="6"/>
    </row>
    <row r="24" spans="1:11" x14ac:dyDescent="0.2">
      <c r="A24" s="9" t="s">
        <v>16</v>
      </c>
      <c r="B24" s="9"/>
      <c r="D24" s="75">
        <v>0</v>
      </c>
      <c r="E24" s="24"/>
      <c r="F24" s="21">
        <f>D24*30</f>
        <v>0</v>
      </c>
      <c r="G24" s="22"/>
      <c r="J24" s="6"/>
      <c r="K24" s="6"/>
    </row>
    <row r="25" spans="1:11" x14ac:dyDescent="0.2">
      <c r="A25" s="9" t="s">
        <v>17</v>
      </c>
      <c r="B25" s="9"/>
      <c r="C25" s="10"/>
      <c r="D25" s="10"/>
      <c r="E25" s="10"/>
      <c r="F25" s="76">
        <v>770</v>
      </c>
      <c r="G25" s="22"/>
      <c r="J25" s="6"/>
      <c r="K25" s="6"/>
    </row>
    <row r="26" spans="1:11" ht="15.75" thickBot="1" x14ac:dyDescent="0.3">
      <c r="A26" s="25" t="s">
        <v>44</v>
      </c>
      <c r="B26" s="25"/>
      <c r="C26" s="26"/>
      <c r="D26" s="26"/>
      <c r="E26" s="26"/>
      <c r="F26" s="90">
        <v>0</v>
      </c>
      <c r="G26" s="22"/>
      <c r="J26" s="6"/>
      <c r="K26" s="6"/>
    </row>
    <row r="27" spans="1:11" ht="14.25" thickTop="1" thickBot="1" x14ac:dyDescent="0.25">
      <c r="A27" s="27" t="s">
        <v>18</v>
      </c>
      <c r="B27" s="9"/>
      <c r="C27" s="10"/>
      <c r="D27" s="10"/>
      <c r="F27" s="28">
        <f>SUM(F18:F26)</f>
        <v>770</v>
      </c>
      <c r="J27" s="6"/>
      <c r="K27" s="6"/>
    </row>
    <row r="28" spans="1:11" ht="14.25" thickTop="1" thickBot="1" x14ac:dyDescent="0.25">
      <c r="C28" s="10"/>
      <c r="D28" s="10"/>
      <c r="E28" s="29" t="s">
        <v>19</v>
      </c>
      <c r="F28" s="20">
        <f>(F17+F25)*21%</f>
        <v>161.69999999999999</v>
      </c>
      <c r="J28" s="6"/>
      <c r="K28" s="6"/>
    </row>
    <row r="29" spans="1:11" ht="14.25" thickTop="1" thickBot="1" x14ac:dyDescent="0.25">
      <c r="A29" s="30"/>
      <c r="B29" s="30"/>
      <c r="C29" s="10"/>
      <c r="D29" s="10"/>
      <c r="E29" s="31"/>
      <c r="F29" s="32"/>
      <c r="J29" s="6"/>
      <c r="K29" s="6"/>
    </row>
    <row r="30" spans="1:11" ht="14.25" thickTop="1" thickBot="1" x14ac:dyDescent="0.25">
      <c r="A30" s="33" t="s">
        <v>20</v>
      </c>
      <c r="B30" s="34"/>
      <c r="C30" s="10"/>
      <c r="D30" s="10"/>
      <c r="E30" s="35"/>
      <c r="F30" s="86">
        <f>SUM(F17:F28)-F27</f>
        <v>931.7</v>
      </c>
      <c r="J30" s="6"/>
      <c r="K30" s="6"/>
    </row>
    <row r="31" spans="1:11" ht="14.25" thickTop="1" thickBot="1" x14ac:dyDescent="0.25">
      <c r="A31" s="9"/>
      <c r="B31" s="9"/>
      <c r="C31" s="10"/>
      <c r="D31" s="10"/>
      <c r="E31" s="10"/>
      <c r="F31" s="10"/>
      <c r="G31" s="35"/>
      <c r="H31" s="36"/>
      <c r="J31" s="6"/>
      <c r="K31" s="6"/>
    </row>
    <row r="32" spans="1:11" ht="14.25" thickTop="1" thickBot="1" x14ac:dyDescent="0.25">
      <c r="A32" s="87" t="s">
        <v>21</v>
      </c>
      <c r="B32" s="17"/>
      <c r="C32" s="10"/>
      <c r="D32" s="10"/>
      <c r="E32" s="10"/>
      <c r="F32" s="10"/>
      <c r="G32" s="37"/>
      <c r="H32" s="6"/>
      <c r="J32" s="6"/>
      <c r="K32" s="6"/>
    </row>
    <row r="33" spans="1:11" ht="13.5" thickTop="1" x14ac:dyDescent="0.2">
      <c r="A33" s="9"/>
      <c r="B33" s="9"/>
      <c r="C33" s="10"/>
      <c r="D33" s="10"/>
      <c r="E33" s="10"/>
      <c r="F33" s="10"/>
      <c r="G33" s="37"/>
      <c r="H33" s="6"/>
      <c r="J33" s="6"/>
      <c r="K33" s="6"/>
    </row>
    <row r="34" spans="1:11" x14ac:dyDescent="0.2">
      <c r="A34" s="9" t="s">
        <v>22</v>
      </c>
      <c r="B34" s="9"/>
      <c r="C34" s="10"/>
      <c r="D34" s="10"/>
      <c r="E34" s="10"/>
      <c r="F34" s="76">
        <v>0</v>
      </c>
      <c r="G34" s="6"/>
      <c r="J34" s="6"/>
      <c r="K34" s="6"/>
    </row>
    <row r="35" spans="1:11" x14ac:dyDescent="0.2">
      <c r="A35" s="9" t="s">
        <v>23</v>
      </c>
      <c r="B35" s="9"/>
      <c r="C35" s="10"/>
      <c r="D35" s="10"/>
      <c r="E35" s="10"/>
      <c r="F35" s="76">
        <v>0</v>
      </c>
      <c r="G35" s="6"/>
      <c r="J35" s="6"/>
      <c r="K35" s="6"/>
    </row>
    <row r="36" spans="1:11" x14ac:dyDescent="0.2">
      <c r="A36" s="9" t="s">
        <v>24</v>
      </c>
      <c r="B36" s="9"/>
      <c r="C36" s="10"/>
      <c r="D36" s="10"/>
      <c r="E36" s="10"/>
      <c r="F36" s="76">
        <v>0</v>
      </c>
      <c r="G36" s="6"/>
      <c r="J36" s="6"/>
      <c r="K36" s="6"/>
    </row>
    <row r="37" spans="1:11" x14ac:dyDescent="0.2">
      <c r="A37" s="9" t="s">
        <v>25</v>
      </c>
      <c r="B37" s="97"/>
      <c r="C37" s="98"/>
      <c r="D37" s="99">
        <v>0</v>
      </c>
      <c r="E37" s="11"/>
      <c r="F37" s="79">
        <f>D37*50</f>
        <v>0</v>
      </c>
      <c r="G37" s="6"/>
      <c r="J37" s="6"/>
      <c r="K37" s="6"/>
    </row>
    <row r="38" spans="1:11" ht="13.5" thickBot="1" x14ac:dyDescent="0.25">
      <c r="A38" s="9" t="s">
        <v>26</v>
      </c>
      <c r="B38" s="9"/>
      <c r="C38" s="10"/>
      <c r="D38" s="10"/>
      <c r="E38" s="10"/>
      <c r="F38" s="76">
        <v>0</v>
      </c>
      <c r="G38" s="6"/>
      <c r="J38" s="6"/>
      <c r="K38" s="6"/>
    </row>
    <row r="39" spans="1:11" ht="14.25" thickTop="1" thickBot="1" x14ac:dyDescent="0.25">
      <c r="A39" s="27" t="s">
        <v>27</v>
      </c>
      <c r="B39" s="9"/>
      <c r="C39" s="10"/>
      <c r="D39" s="10"/>
      <c r="F39" s="28">
        <f>SUM(F34:F38)</f>
        <v>0</v>
      </c>
      <c r="J39" s="6"/>
      <c r="K39" s="12"/>
    </row>
    <row r="40" spans="1:11" ht="14.25" thickTop="1" thickBot="1" x14ac:dyDescent="0.25">
      <c r="A40" s="38"/>
      <c r="B40" s="10"/>
      <c r="C40" s="10"/>
      <c r="D40" s="10"/>
      <c r="E40" s="29" t="s">
        <v>19</v>
      </c>
      <c r="F40" s="39">
        <f>(F34+F37+F38)*21%</f>
        <v>0</v>
      </c>
      <c r="J40" s="6"/>
      <c r="K40" s="12"/>
    </row>
    <row r="41" spans="1:11" ht="14.25" thickTop="1" thickBot="1" x14ac:dyDescent="0.25">
      <c r="A41" s="40"/>
      <c r="B41" s="10"/>
      <c r="C41" s="10"/>
      <c r="D41" s="10"/>
      <c r="E41" s="41"/>
      <c r="F41" s="22"/>
      <c r="J41" s="6"/>
      <c r="K41" s="12"/>
    </row>
    <row r="42" spans="1:11" ht="14.25" thickTop="1" thickBot="1" x14ac:dyDescent="0.25">
      <c r="A42" s="42" t="s">
        <v>28</v>
      </c>
      <c r="B42" s="34"/>
      <c r="C42" s="10"/>
      <c r="D42" s="10"/>
      <c r="E42" s="43"/>
      <c r="F42" s="88">
        <f>SUM(F39:F40)</f>
        <v>0</v>
      </c>
      <c r="G42" s="84"/>
      <c r="H42" s="30"/>
      <c r="I42" s="30"/>
      <c r="J42" s="6"/>
      <c r="K42" s="12"/>
    </row>
    <row r="43" spans="1:11" ht="13.5" thickTop="1" x14ac:dyDescent="0.2">
      <c r="A43" s="9"/>
      <c r="B43" s="9"/>
      <c r="C43" s="10"/>
      <c r="D43" s="10"/>
      <c r="E43" s="10"/>
      <c r="F43" s="10"/>
      <c r="G43" s="10"/>
      <c r="H43" s="10"/>
      <c r="I43" s="12"/>
      <c r="J43" s="6"/>
      <c r="K43" s="12"/>
    </row>
    <row r="44" spans="1:11" ht="27.75" customHeight="1" x14ac:dyDescent="0.2">
      <c r="A44" s="78" t="s">
        <v>45</v>
      </c>
      <c r="B44" s="77"/>
      <c r="C44" s="10"/>
      <c r="D44" s="10"/>
      <c r="E44" s="10"/>
      <c r="F44" s="10"/>
      <c r="G44" s="10"/>
      <c r="H44" s="10"/>
      <c r="I44" s="12"/>
      <c r="J44" s="6"/>
      <c r="K44" s="12"/>
    </row>
    <row r="45" spans="1:11" x14ac:dyDescent="0.2">
      <c r="A45" s="9"/>
      <c r="B45" s="9"/>
      <c r="C45" s="10"/>
      <c r="D45" s="10"/>
      <c r="E45" s="10"/>
      <c r="F45" s="10"/>
      <c r="G45" s="10"/>
      <c r="H45" s="10"/>
      <c r="I45" s="12"/>
      <c r="J45" s="6"/>
      <c r="K45" s="12"/>
    </row>
    <row r="46" spans="1:11" x14ac:dyDescent="0.2">
      <c r="A46" s="9" t="s">
        <v>46</v>
      </c>
      <c r="C46" s="9" t="s">
        <v>47</v>
      </c>
      <c r="D46" s="91">
        <v>0</v>
      </c>
      <c r="E46" s="10"/>
      <c r="F46" s="10"/>
      <c r="G46" s="10"/>
      <c r="H46" s="10"/>
      <c r="I46" s="12"/>
      <c r="J46" s="6"/>
      <c r="K46" s="12"/>
    </row>
    <row r="47" spans="1:11" x14ac:dyDescent="0.2">
      <c r="A47" s="9"/>
      <c r="C47" s="9" t="s">
        <v>48</v>
      </c>
      <c r="D47" s="91">
        <v>0</v>
      </c>
      <c r="E47" s="10"/>
      <c r="F47" s="10"/>
      <c r="G47" s="10"/>
      <c r="H47" s="10"/>
      <c r="I47" s="12"/>
      <c r="J47" s="6"/>
      <c r="K47" s="12"/>
    </row>
    <row r="48" spans="1:11" x14ac:dyDescent="0.2">
      <c r="A48" s="9"/>
      <c r="C48" s="9" t="s">
        <v>4</v>
      </c>
      <c r="D48" s="79">
        <f>SUM(D46:D47)</f>
        <v>0</v>
      </c>
      <c r="E48" s="10"/>
      <c r="F48" s="10"/>
      <c r="G48" s="10"/>
      <c r="H48" s="10"/>
      <c r="I48" s="12"/>
      <c r="J48" s="6"/>
      <c r="K48" s="12"/>
    </row>
    <row r="49" spans="1:11" x14ac:dyDescent="0.2">
      <c r="A49" s="9"/>
      <c r="C49" s="9"/>
      <c r="D49" s="21"/>
      <c r="E49" s="10"/>
      <c r="F49" s="10"/>
      <c r="G49" s="10"/>
      <c r="H49" s="10"/>
      <c r="I49" s="12"/>
      <c r="J49" s="6"/>
      <c r="K49" s="12"/>
    </row>
    <row r="50" spans="1:11" x14ac:dyDescent="0.2">
      <c r="A50" s="9" t="s">
        <v>49</v>
      </c>
      <c r="C50" s="9"/>
      <c r="D50" s="92">
        <v>0</v>
      </c>
      <c r="E50" s="10"/>
      <c r="F50" s="10"/>
      <c r="G50" s="10"/>
      <c r="H50" s="10"/>
      <c r="I50" s="12"/>
      <c r="J50" s="6"/>
      <c r="K50" s="12"/>
    </row>
    <row r="51" spans="1:11" x14ac:dyDescent="0.2">
      <c r="A51" s="9"/>
      <c r="C51" s="9"/>
      <c r="D51" s="10"/>
      <c r="E51" s="10"/>
      <c r="F51" s="10"/>
      <c r="G51" s="10"/>
      <c r="H51" s="10"/>
      <c r="I51" s="12"/>
      <c r="J51" s="6"/>
      <c r="K51" s="12"/>
    </row>
    <row r="52" spans="1:11" x14ac:dyDescent="0.2">
      <c r="A52" s="9" t="s">
        <v>71</v>
      </c>
      <c r="C52" s="93" t="s">
        <v>39</v>
      </c>
      <c r="D52" s="10"/>
      <c r="E52" s="10"/>
      <c r="F52" s="10"/>
      <c r="G52" s="10"/>
      <c r="H52" s="10"/>
      <c r="I52" s="12"/>
      <c r="J52" s="6"/>
      <c r="K52" s="12"/>
    </row>
    <row r="53" spans="1:11" ht="15" x14ac:dyDescent="0.25">
      <c r="A53" s="25" t="s">
        <v>73</v>
      </c>
      <c r="B53" s="81"/>
      <c r="C53" s="82">
        <v>1</v>
      </c>
      <c r="D53" s="10"/>
      <c r="E53" s="10"/>
      <c r="F53" s="10"/>
      <c r="G53" s="10"/>
      <c r="H53" s="10"/>
      <c r="I53" s="12"/>
      <c r="J53" s="6"/>
      <c r="K53" s="12"/>
    </row>
    <row r="54" spans="1:11" x14ac:dyDescent="0.2">
      <c r="A54" s="9" t="s">
        <v>7</v>
      </c>
      <c r="C54" s="9"/>
      <c r="D54" s="10"/>
      <c r="E54" s="10"/>
      <c r="F54" s="10"/>
      <c r="G54" s="10"/>
      <c r="H54" s="10"/>
      <c r="I54" s="12"/>
      <c r="J54" s="6"/>
      <c r="K54" s="12"/>
    </row>
    <row r="55" spans="1:11" x14ac:dyDescent="0.2">
      <c r="A55" s="9"/>
      <c r="C55" s="10"/>
      <c r="D55" s="10"/>
      <c r="E55" s="10" t="s">
        <v>9</v>
      </c>
      <c r="F55" s="21">
        <f>IF(C52="ja",E162/2+4.239,E162)</f>
        <v>0</v>
      </c>
      <c r="I55" s="12"/>
      <c r="J55" s="6"/>
      <c r="K55" s="12"/>
    </row>
    <row r="56" spans="1:11" x14ac:dyDescent="0.2">
      <c r="A56" s="9" t="s">
        <v>50</v>
      </c>
      <c r="C56" s="10"/>
      <c r="D56" s="21">
        <f>D48/100</f>
        <v>0</v>
      </c>
      <c r="E56" s="10" t="s">
        <v>51</v>
      </c>
      <c r="F56" s="21">
        <f>F55*21/100</f>
        <v>0</v>
      </c>
      <c r="I56" s="12"/>
      <c r="J56" s="6"/>
      <c r="K56" s="12"/>
    </row>
    <row r="57" spans="1:11" x14ac:dyDescent="0.2">
      <c r="A57" s="9" t="s">
        <v>52</v>
      </c>
      <c r="C57" s="10"/>
      <c r="D57" s="94">
        <v>0</v>
      </c>
      <c r="E57" s="10"/>
      <c r="F57" s="21"/>
      <c r="I57" s="12"/>
      <c r="J57" s="6"/>
      <c r="K57" s="12"/>
    </row>
    <row r="58" spans="1:11" x14ac:dyDescent="0.2">
      <c r="A58" s="9"/>
      <c r="C58" s="10"/>
      <c r="D58" s="21"/>
      <c r="E58" s="10"/>
      <c r="F58" s="21"/>
      <c r="I58" s="12"/>
      <c r="J58" s="6"/>
      <c r="K58" s="12"/>
    </row>
    <row r="59" spans="1:11" x14ac:dyDescent="0.2">
      <c r="A59" s="9" t="s">
        <v>53</v>
      </c>
      <c r="C59" s="21">
        <f>D48*0.3%</f>
        <v>0</v>
      </c>
      <c r="D59" s="21"/>
      <c r="E59" s="10"/>
      <c r="F59" s="21"/>
      <c r="I59" s="12"/>
      <c r="J59" s="6"/>
      <c r="K59" s="12"/>
    </row>
    <row r="60" spans="1:11" x14ac:dyDescent="0.2">
      <c r="A60" s="9" t="s">
        <v>54</v>
      </c>
      <c r="C60" s="21">
        <f>A100*C53</f>
        <v>87.31</v>
      </c>
      <c r="D60" s="21"/>
      <c r="E60" s="10"/>
      <c r="F60" s="21"/>
      <c r="I60" s="12"/>
      <c r="J60" s="6"/>
      <c r="K60" s="12"/>
    </row>
    <row r="61" spans="1:11" x14ac:dyDescent="0.2">
      <c r="A61" s="9" t="s">
        <v>55</v>
      </c>
      <c r="C61" s="10"/>
      <c r="D61" s="21">
        <f>IF((D148-C59-C60)&lt;22,D148+50,D148)</f>
        <v>150</v>
      </c>
      <c r="E61" s="10"/>
      <c r="F61" s="21"/>
      <c r="I61" s="12"/>
      <c r="J61" s="6"/>
      <c r="K61" s="12"/>
    </row>
    <row r="62" spans="1:11" x14ac:dyDescent="0.2">
      <c r="A62" s="9"/>
      <c r="C62" s="10"/>
      <c r="D62" s="21"/>
      <c r="E62" s="10"/>
      <c r="F62" s="21"/>
      <c r="I62" s="12"/>
      <c r="J62" s="6"/>
      <c r="K62" s="12"/>
    </row>
    <row r="63" spans="1:11" x14ac:dyDescent="0.2">
      <c r="A63" s="9" t="s">
        <v>56</v>
      </c>
      <c r="C63" s="10"/>
      <c r="D63" s="21">
        <v>50</v>
      </c>
      <c r="E63" s="10"/>
      <c r="F63" s="21"/>
      <c r="I63" s="12"/>
      <c r="J63" s="6"/>
      <c r="K63" s="12"/>
    </row>
    <row r="64" spans="1:11" x14ac:dyDescent="0.2">
      <c r="A64" s="9"/>
      <c r="C64" s="10" t="s">
        <v>51</v>
      </c>
      <c r="D64" s="21">
        <f>D63*21%</f>
        <v>10.5</v>
      </c>
      <c r="E64" s="10"/>
      <c r="F64" s="21"/>
      <c r="I64" s="12"/>
      <c r="J64" s="6"/>
      <c r="K64" s="12"/>
    </row>
    <row r="65" spans="1:11" x14ac:dyDescent="0.2">
      <c r="A65" s="9"/>
      <c r="C65" s="10"/>
      <c r="D65" s="21"/>
      <c r="E65" s="10"/>
      <c r="F65" s="21"/>
      <c r="I65" s="12"/>
      <c r="J65" s="6"/>
      <c r="K65" s="12"/>
    </row>
    <row r="66" spans="1:11" x14ac:dyDescent="0.2">
      <c r="A66" s="9" t="s">
        <v>57</v>
      </c>
      <c r="C66" s="10"/>
      <c r="D66" s="94">
        <v>660</v>
      </c>
      <c r="E66" s="10"/>
      <c r="F66" s="21"/>
      <c r="I66" s="12"/>
      <c r="J66" s="6"/>
      <c r="K66" s="12"/>
    </row>
    <row r="67" spans="1:11" x14ac:dyDescent="0.2">
      <c r="A67" s="9"/>
      <c r="C67" s="10" t="s">
        <v>51</v>
      </c>
      <c r="D67" s="21">
        <f>D66*21%</f>
        <v>138.6</v>
      </c>
      <c r="E67" s="10"/>
      <c r="F67" s="21"/>
      <c r="I67" s="12"/>
      <c r="J67" s="6"/>
      <c r="K67" s="12"/>
    </row>
    <row r="68" spans="1:11" x14ac:dyDescent="0.2">
      <c r="A68" s="9"/>
      <c r="C68" s="10"/>
      <c r="D68" s="21"/>
      <c r="E68" s="10"/>
      <c r="F68" s="21"/>
      <c r="I68" s="12"/>
      <c r="J68" s="6"/>
      <c r="K68" s="12"/>
    </row>
    <row r="69" spans="1:11" x14ac:dyDescent="0.2">
      <c r="A69" s="9" t="s">
        <v>58</v>
      </c>
      <c r="C69" s="10"/>
      <c r="D69" s="94">
        <v>0</v>
      </c>
      <c r="E69" s="10"/>
      <c r="F69" s="21"/>
      <c r="I69" s="12"/>
      <c r="J69" s="6"/>
      <c r="K69" s="12"/>
    </row>
    <row r="70" spans="1:11" x14ac:dyDescent="0.2">
      <c r="A70" s="9"/>
      <c r="C70" s="10" t="s">
        <v>51</v>
      </c>
      <c r="D70" s="21">
        <f>D69*21%</f>
        <v>0</v>
      </c>
      <c r="E70" s="10"/>
      <c r="F70" s="21"/>
      <c r="I70" s="12"/>
      <c r="J70" s="6"/>
      <c r="K70" s="12"/>
    </row>
    <row r="71" spans="1:11" x14ac:dyDescent="0.2">
      <c r="A71" s="9"/>
      <c r="C71" s="10"/>
      <c r="D71" s="21"/>
      <c r="E71" s="10"/>
      <c r="F71" s="21"/>
      <c r="I71" s="12"/>
      <c r="J71" s="6"/>
      <c r="K71" s="12"/>
    </row>
    <row r="72" spans="1:11" x14ac:dyDescent="0.2">
      <c r="A72" s="9"/>
      <c r="C72" s="10" t="s">
        <v>59</v>
      </c>
      <c r="D72" s="21">
        <f>A119</f>
        <v>860</v>
      </c>
      <c r="E72" s="10" t="s">
        <v>60</v>
      </c>
      <c r="F72" s="21">
        <f>F55</f>
        <v>0</v>
      </c>
      <c r="I72" s="12"/>
      <c r="J72" s="6"/>
      <c r="K72" s="12"/>
    </row>
    <row r="73" spans="1:11" x14ac:dyDescent="0.2">
      <c r="A73" s="9"/>
      <c r="C73" s="10"/>
      <c r="D73" s="21"/>
      <c r="E73" s="10" t="s">
        <v>61</v>
      </c>
      <c r="F73" s="21">
        <f>D72</f>
        <v>860</v>
      </c>
      <c r="I73" s="12"/>
      <c r="J73" s="6"/>
      <c r="K73" s="12"/>
    </row>
    <row r="74" spans="1:11" x14ac:dyDescent="0.2">
      <c r="A74" s="9"/>
      <c r="C74" s="10"/>
      <c r="D74" s="10"/>
      <c r="E74" s="10" t="s">
        <v>62</v>
      </c>
      <c r="F74" s="21">
        <f>SUM(F72+D72)</f>
        <v>860</v>
      </c>
      <c r="I74" s="12"/>
      <c r="J74" s="6"/>
      <c r="K74" s="12"/>
    </row>
    <row r="75" spans="1:11" x14ac:dyDescent="0.2">
      <c r="A75" s="9"/>
      <c r="C75" s="10"/>
      <c r="D75" s="10"/>
      <c r="E75" s="10"/>
      <c r="F75" s="21"/>
      <c r="I75" s="12"/>
      <c r="J75" s="6"/>
      <c r="K75" s="12"/>
    </row>
    <row r="76" spans="1:11" x14ac:dyDescent="0.2">
      <c r="A76" s="9"/>
      <c r="C76" s="10"/>
      <c r="D76" s="10"/>
      <c r="E76" s="10" t="s">
        <v>19</v>
      </c>
      <c r="F76" s="21">
        <f>SUM(D64,D67,D70,F56)</f>
        <v>149.1</v>
      </c>
      <c r="I76" s="12"/>
      <c r="J76" s="6"/>
      <c r="K76" s="12"/>
    </row>
    <row r="77" spans="1:11" ht="13.5" thickBot="1" x14ac:dyDescent="0.25">
      <c r="A77" s="9"/>
      <c r="C77" s="10"/>
      <c r="D77" s="10"/>
      <c r="E77" s="10"/>
      <c r="F77" s="21"/>
      <c r="I77" s="12"/>
      <c r="J77" s="6"/>
      <c r="K77" s="12"/>
    </row>
    <row r="78" spans="1:11" ht="14.25" thickTop="1" thickBot="1" x14ac:dyDescent="0.25">
      <c r="A78" s="9"/>
      <c r="C78" s="10"/>
      <c r="D78" s="10"/>
      <c r="E78" s="10" t="s">
        <v>63</v>
      </c>
      <c r="F78" s="89">
        <f>SUM(F74:F76)</f>
        <v>1009.1</v>
      </c>
      <c r="I78" s="12"/>
      <c r="J78" s="6"/>
      <c r="K78" s="12"/>
    </row>
    <row r="79" spans="1:11" ht="13.5" thickTop="1" x14ac:dyDescent="0.2">
      <c r="A79" s="9"/>
      <c r="B79" s="9"/>
      <c r="C79" s="10"/>
      <c r="D79" s="10"/>
      <c r="E79" s="10"/>
      <c r="F79" s="10"/>
      <c r="G79" s="10"/>
      <c r="H79" s="10"/>
      <c r="I79" s="12"/>
      <c r="J79" s="6"/>
      <c r="K79" s="12"/>
    </row>
    <row r="80" spans="1:11" x14ac:dyDescent="0.2">
      <c r="A80" s="9"/>
      <c r="B80" s="44" t="s">
        <v>29</v>
      </c>
      <c r="D80" s="44" t="s">
        <v>30</v>
      </c>
      <c r="E80" s="11"/>
      <c r="F80" s="10"/>
      <c r="G80" s="10"/>
      <c r="H80" s="10"/>
      <c r="I80" s="12"/>
      <c r="J80" s="6"/>
      <c r="K80" s="12"/>
    </row>
    <row r="81" spans="1:27" x14ac:dyDescent="0.2">
      <c r="A81" s="9"/>
      <c r="B81" s="11"/>
      <c r="D81" s="35"/>
      <c r="E81" s="11"/>
      <c r="F81" s="10"/>
      <c r="G81" s="10"/>
      <c r="H81" s="10"/>
      <c r="I81" s="12"/>
      <c r="J81" s="6"/>
      <c r="K81" s="12"/>
    </row>
    <row r="82" spans="1:27" x14ac:dyDescent="0.2">
      <c r="A82" s="9"/>
      <c r="B82" s="45" t="s">
        <v>31</v>
      </c>
      <c r="D82" s="45" t="s">
        <v>32</v>
      </c>
      <c r="E82" s="11"/>
      <c r="F82" s="10"/>
      <c r="G82" s="10"/>
      <c r="H82" s="10"/>
      <c r="I82" s="12"/>
      <c r="J82" s="6"/>
      <c r="K82" s="12"/>
    </row>
    <row r="83" spans="1:27" x14ac:dyDescent="0.2">
      <c r="A83" s="11"/>
      <c r="F83" s="11"/>
      <c r="G83" s="11"/>
      <c r="H83" s="11"/>
      <c r="I83" s="11"/>
      <c r="J83" s="11"/>
      <c r="K83" s="11"/>
    </row>
    <row r="84" spans="1:27" x14ac:dyDescent="0.2">
      <c r="A84" s="11"/>
      <c r="B84" s="100" t="s">
        <v>74</v>
      </c>
      <c r="I84" s="11"/>
    </row>
    <row r="85" spans="1:27" hidden="1" x14ac:dyDescent="0.2">
      <c r="A85" s="11"/>
      <c r="B85" s="11"/>
      <c r="I85" s="11"/>
      <c r="J85" s="36"/>
      <c r="K85" s="11"/>
    </row>
    <row r="86" spans="1:27" hidden="1" x14ac:dyDescent="0.2">
      <c r="A86" s="11"/>
      <c r="B86" s="11"/>
      <c r="I86" s="11"/>
      <c r="J86" s="35"/>
      <c r="K86" s="46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</row>
    <row r="87" spans="1:27" hidden="1" x14ac:dyDescent="0.2">
      <c r="A87" s="11"/>
      <c r="B87" s="11"/>
      <c r="C87" s="48"/>
      <c r="D87" s="48"/>
      <c r="E87" s="48"/>
      <c r="F87" s="48"/>
      <c r="G87" s="48"/>
      <c r="H87" s="48"/>
      <c r="I87" s="11"/>
      <c r="J87" s="49"/>
      <c r="K87" s="48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</row>
    <row r="88" spans="1:27" hidden="1" x14ac:dyDescent="0.2"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</row>
    <row r="89" spans="1:27" hidden="1" x14ac:dyDescent="0.2"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</row>
    <row r="90" spans="1:27" hidden="1" x14ac:dyDescent="0.2"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</row>
    <row r="91" spans="1:27" hidden="1" x14ac:dyDescent="0.2"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</row>
    <row r="92" spans="1:27" hidden="1" x14ac:dyDescent="0.2"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</row>
    <row r="93" spans="1:27" hidden="1" x14ac:dyDescent="0.2"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</row>
    <row r="94" spans="1:27" hidden="1" x14ac:dyDescent="0.2"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</row>
    <row r="95" spans="1:27" hidden="1" x14ac:dyDescent="0.2"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</row>
    <row r="96" spans="1:27" hidden="1" x14ac:dyDescent="0.2"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</row>
    <row r="97" spans="1:27" hidden="1" x14ac:dyDescent="0.2"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</row>
    <row r="98" spans="1:27" hidden="1" x14ac:dyDescent="0.2"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</row>
    <row r="99" spans="1:27" hidden="1" x14ac:dyDescent="0.2"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</row>
    <row r="100" spans="1:27" hidden="1" x14ac:dyDescent="0.2">
      <c r="A100" s="4">
        <f>(A109+ROUNDDOWN((D46+D47-1)/C110,0)*A110)+20</f>
        <v>87.31</v>
      </c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</row>
    <row r="101" spans="1:27" hidden="1" x14ac:dyDescent="0.2"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</row>
    <row r="102" spans="1:27" hidden="1" x14ac:dyDescent="0.2"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</row>
    <row r="103" spans="1:27" hidden="1" x14ac:dyDescent="0.2"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</row>
    <row r="104" spans="1:27" hidden="1" x14ac:dyDescent="0.2"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</row>
    <row r="105" spans="1:27" hidden="1" x14ac:dyDescent="0.2">
      <c r="C105" s="47"/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</row>
    <row r="106" spans="1:27" hidden="1" x14ac:dyDescent="0.2">
      <c r="C106" s="47"/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</row>
    <row r="107" spans="1:27" hidden="1" x14ac:dyDescent="0.2"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</row>
    <row r="108" spans="1:27" hidden="1" x14ac:dyDescent="0.2">
      <c r="A108" s="4" t="s">
        <v>64</v>
      </c>
      <c r="C108" s="47"/>
      <c r="D108" s="47"/>
      <c r="E108" s="47"/>
      <c r="F108" s="47" t="s">
        <v>65</v>
      </c>
      <c r="G108" s="47"/>
      <c r="H108" s="47"/>
      <c r="I108" s="47"/>
      <c r="J108" s="47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</row>
    <row r="109" spans="1:27" hidden="1" x14ac:dyDescent="0.2">
      <c r="A109" s="4">
        <v>67.31</v>
      </c>
      <c r="B109" s="4" t="s">
        <v>66</v>
      </c>
      <c r="C109" s="47">
        <v>25000</v>
      </c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</row>
    <row r="110" spans="1:27" hidden="1" x14ac:dyDescent="0.2">
      <c r="A110" s="4">
        <v>23.56</v>
      </c>
      <c r="B110" s="4" t="s">
        <v>67</v>
      </c>
      <c r="C110" s="47">
        <v>25000</v>
      </c>
      <c r="D110" s="47" t="s">
        <v>68</v>
      </c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</row>
    <row r="111" spans="1:27" hidden="1" x14ac:dyDescent="0.2"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</row>
    <row r="112" spans="1:27" hidden="1" x14ac:dyDescent="0.2"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</row>
    <row r="113" spans="1:27" hidden="1" x14ac:dyDescent="0.2">
      <c r="C113" s="47"/>
      <c r="D113" s="47"/>
      <c r="E113" s="47"/>
      <c r="F113" s="47"/>
      <c r="G113" s="47">
        <f>SUM(D66,D69)</f>
        <v>660</v>
      </c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</row>
    <row r="114" spans="1:27" hidden="1" x14ac:dyDescent="0.2">
      <c r="A114" s="4" t="s">
        <v>69</v>
      </c>
      <c r="C114" s="47" t="s">
        <v>35</v>
      </c>
      <c r="D114" s="47" t="s">
        <v>70</v>
      </c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</row>
    <row r="115" spans="1:27" hidden="1" x14ac:dyDescent="0.2">
      <c r="C115" s="47">
        <f>D57</f>
        <v>0</v>
      </c>
      <c r="D115" s="47">
        <f>IF(D57=0,575,550)</f>
        <v>575</v>
      </c>
      <c r="E115" s="47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</row>
    <row r="116" spans="1:27" hidden="1" x14ac:dyDescent="0.2"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</row>
    <row r="117" spans="1:27" hidden="1" x14ac:dyDescent="0.2"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</row>
    <row r="118" spans="1:27" hidden="1" x14ac:dyDescent="0.2"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</row>
    <row r="119" spans="1:27" hidden="1" x14ac:dyDescent="0.2">
      <c r="A119" s="4">
        <f>D56+D57+D61+D63+D66+D69</f>
        <v>860</v>
      </c>
      <c r="C119" s="47"/>
      <c r="D119" s="47"/>
      <c r="E119" s="47" t="s">
        <v>38</v>
      </c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</row>
    <row r="120" spans="1:27" hidden="1" x14ac:dyDescent="0.2">
      <c r="C120" s="47"/>
      <c r="D120" s="47"/>
      <c r="E120" s="47" t="s">
        <v>39</v>
      </c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</row>
    <row r="121" spans="1:27" hidden="1" x14ac:dyDescent="0.2">
      <c r="C121" s="47"/>
      <c r="D121" s="47"/>
      <c r="E121" s="47"/>
      <c r="F121" s="47"/>
      <c r="G121" s="47"/>
      <c r="H121" s="47"/>
      <c r="I121" s="47"/>
      <c r="J121" s="47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</row>
    <row r="122" spans="1:27" hidden="1" x14ac:dyDescent="0.2"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</row>
    <row r="123" spans="1:27" hidden="1" x14ac:dyDescent="0.2"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</row>
    <row r="124" spans="1:27" hidden="1" x14ac:dyDescent="0.2">
      <c r="C124" s="47"/>
      <c r="D124" s="47"/>
      <c r="E124" s="47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</row>
    <row r="125" spans="1:27" hidden="1" x14ac:dyDescent="0.2">
      <c r="C125" s="47"/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</row>
    <row r="126" spans="1:27" hidden="1" x14ac:dyDescent="0.2">
      <c r="C126" s="47"/>
      <c r="D126" s="47"/>
      <c r="E126" s="47"/>
      <c r="F126" s="47"/>
      <c r="G126" s="47"/>
      <c r="H126" s="47"/>
      <c r="I126" s="47"/>
      <c r="J126" s="47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</row>
    <row r="127" spans="1:27" hidden="1" x14ac:dyDescent="0.2">
      <c r="C127" s="47"/>
      <c r="D127" s="47"/>
      <c r="E127" s="47"/>
      <c r="F127" s="47"/>
      <c r="G127" s="47"/>
      <c r="H127" s="47"/>
      <c r="I127" s="47"/>
      <c r="J127" s="47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</row>
    <row r="128" spans="1:27" hidden="1" x14ac:dyDescent="0.2">
      <c r="C128" s="47"/>
      <c r="D128" s="47"/>
      <c r="E128" s="47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</row>
    <row r="129" spans="3:27" hidden="1" x14ac:dyDescent="0.2">
      <c r="C129" s="47"/>
      <c r="D129" s="47"/>
      <c r="E129" s="47"/>
      <c r="F129" s="47"/>
      <c r="G129" s="47"/>
      <c r="H129" s="47"/>
      <c r="I129" s="47"/>
      <c r="J129" s="47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</row>
    <row r="130" spans="3:27" hidden="1" x14ac:dyDescent="0.2">
      <c r="C130" s="47"/>
      <c r="D130" s="47"/>
      <c r="E130" s="47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</row>
    <row r="131" spans="3:27" hidden="1" x14ac:dyDescent="0.2">
      <c r="C131" s="47"/>
      <c r="D131" s="47"/>
      <c r="E131" s="47"/>
      <c r="F131" s="47"/>
      <c r="G131" s="47"/>
      <c r="H131" s="47"/>
      <c r="I131" s="47"/>
      <c r="J131" s="47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</row>
    <row r="132" spans="3:27" hidden="1" x14ac:dyDescent="0.2">
      <c r="C132" s="47"/>
      <c r="D132" s="47"/>
      <c r="E132" s="47"/>
      <c r="F132" s="47"/>
      <c r="G132" s="47"/>
      <c r="H132" s="47"/>
      <c r="I132" s="47"/>
      <c r="J132" s="47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</row>
    <row r="133" spans="3:27" hidden="1" x14ac:dyDescent="0.2">
      <c r="C133" s="47"/>
      <c r="D133" s="47"/>
      <c r="E133" s="47"/>
      <c r="F133" s="47"/>
      <c r="G133" s="47"/>
      <c r="H133" s="47"/>
      <c r="I133" s="47"/>
      <c r="J133" s="47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</row>
    <row r="134" spans="3:27" hidden="1" x14ac:dyDescent="0.2">
      <c r="C134" s="47"/>
      <c r="D134" s="47"/>
      <c r="E134" s="47"/>
      <c r="F134" s="47"/>
      <c r="G134" s="47"/>
      <c r="H134" s="47"/>
      <c r="I134" s="47"/>
      <c r="J134" s="47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</row>
    <row r="135" spans="3:27" hidden="1" x14ac:dyDescent="0.2">
      <c r="C135" s="47"/>
      <c r="D135" s="47"/>
      <c r="E135" s="47"/>
      <c r="F135" s="47"/>
      <c r="G135" s="47"/>
      <c r="H135" s="47"/>
      <c r="I135" s="47"/>
      <c r="J135" s="47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</row>
    <row r="136" spans="3:27" hidden="1" x14ac:dyDescent="0.2">
      <c r="C136" s="47"/>
      <c r="D136" s="47"/>
      <c r="E136" s="47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</row>
    <row r="137" spans="3:27" hidden="1" x14ac:dyDescent="0.2">
      <c r="C137" s="47"/>
      <c r="D137" s="47"/>
      <c r="E137" s="47"/>
      <c r="F137" s="47"/>
      <c r="G137" s="47"/>
      <c r="H137" s="47"/>
      <c r="I137" s="47"/>
      <c r="J137" s="47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</row>
    <row r="138" spans="3:27" hidden="1" x14ac:dyDescent="0.2">
      <c r="C138" s="47"/>
      <c r="D138" s="47"/>
      <c r="E138" s="47"/>
      <c r="F138" s="47"/>
      <c r="G138" s="47"/>
      <c r="H138" s="47"/>
      <c r="I138" s="47"/>
      <c r="J138" s="47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</row>
    <row r="139" spans="3:27" hidden="1" x14ac:dyDescent="0.2">
      <c r="C139" s="47"/>
      <c r="D139" s="47"/>
      <c r="E139" s="47"/>
      <c r="F139" s="47"/>
      <c r="G139" s="47"/>
      <c r="H139" s="47"/>
      <c r="I139" s="47"/>
      <c r="J139" s="47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</row>
    <row r="140" spans="3:27" hidden="1" x14ac:dyDescent="0.2">
      <c r="C140" s="47"/>
      <c r="D140" s="47"/>
      <c r="E140" s="47"/>
      <c r="F140" s="47"/>
      <c r="G140" s="47"/>
      <c r="H140" s="47"/>
      <c r="I140" s="47"/>
      <c r="J140" s="47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</row>
    <row r="141" spans="3:27" hidden="1" x14ac:dyDescent="0.2">
      <c r="C141" s="47"/>
      <c r="D141" s="47"/>
      <c r="E141" s="47"/>
      <c r="F141" s="47"/>
      <c r="G141" s="47"/>
      <c r="H141" s="47"/>
      <c r="I141" s="47"/>
      <c r="J141" s="47"/>
      <c r="K141" s="47"/>
      <c r="L141" s="47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</row>
    <row r="142" spans="3:27" hidden="1" x14ac:dyDescent="0.2">
      <c r="C142" s="47"/>
      <c r="D142" s="47"/>
      <c r="E142" s="47"/>
      <c r="F142" s="47"/>
      <c r="G142" s="47"/>
      <c r="H142" s="47"/>
      <c r="I142" s="47"/>
      <c r="J142" s="47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</row>
    <row r="143" spans="3:27" hidden="1" x14ac:dyDescent="0.2">
      <c r="C143" s="47"/>
      <c r="D143" s="47"/>
      <c r="E143" s="47"/>
      <c r="F143" s="47"/>
      <c r="G143" s="47"/>
      <c r="H143" s="47"/>
      <c r="I143" s="47"/>
      <c r="J143" s="47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</row>
    <row r="144" spans="3:27" hidden="1" x14ac:dyDescent="0.2">
      <c r="C144" s="47"/>
      <c r="D144" s="47"/>
      <c r="E144" s="47"/>
      <c r="F144" s="47"/>
      <c r="G144" s="47"/>
      <c r="H144" s="47"/>
      <c r="I144" s="47"/>
      <c r="J144" s="47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</row>
    <row r="145" spans="1:27" hidden="1" x14ac:dyDescent="0.2">
      <c r="C145" s="47"/>
      <c r="D145" s="47"/>
      <c r="E145" s="47"/>
      <c r="F145" s="47"/>
      <c r="G145" s="47"/>
      <c r="H145" s="47"/>
      <c r="I145" s="47"/>
      <c r="J145" s="47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</row>
    <row r="146" spans="1:27" hidden="1" x14ac:dyDescent="0.2">
      <c r="C146" s="47"/>
      <c r="D146" s="47"/>
      <c r="E146" s="47"/>
      <c r="F146" s="47"/>
      <c r="G146" s="47"/>
      <c r="H146" s="47"/>
      <c r="I146" s="47"/>
      <c r="J146" s="47"/>
      <c r="K146" s="47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</row>
    <row r="147" spans="1:27" hidden="1" x14ac:dyDescent="0.2">
      <c r="C147" s="47"/>
      <c r="D147" s="47"/>
      <c r="E147" s="47"/>
      <c r="F147" s="47"/>
      <c r="G147" s="47"/>
      <c r="H147" s="47"/>
      <c r="I147" s="47"/>
      <c r="J147" s="47"/>
      <c r="K147" s="47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</row>
    <row r="148" spans="1:27" hidden="1" x14ac:dyDescent="0.2">
      <c r="C148" s="47"/>
      <c r="D148" s="47">
        <f>ROUNDUP(C59+C60,-2)</f>
        <v>100</v>
      </c>
      <c r="E148" s="47"/>
      <c r="F148" s="47"/>
      <c r="G148" s="47"/>
      <c r="H148" s="47"/>
      <c r="I148" s="47"/>
      <c r="J148" s="47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</row>
    <row r="149" spans="1:27" hidden="1" x14ac:dyDescent="0.2">
      <c r="C149" s="47"/>
      <c r="D149" s="47"/>
      <c r="E149" s="47"/>
      <c r="F149" s="47"/>
      <c r="G149" s="47"/>
      <c r="H149" s="47"/>
      <c r="I149" s="47"/>
      <c r="J149" s="47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</row>
    <row r="150" spans="1:27" hidden="1" x14ac:dyDescent="0.2">
      <c r="C150" s="47"/>
      <c r="D150" s="47"/>
      <c r="E150" s="47"/>
      <c r="F150" s="47"/>
      <c r="G150" s="47"/>
      <c r="H150" s="47"/>
      <c r="I150" s="47"/>
      <c r="J150" s="47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</row>
    <row r="151" spans="1:27" hidden="1" x14ac:dyDescent="0.2">
      <c r="C151" s="47"/>
      <c r="D151" s="47"/>
      <c r="E151" s="47"/>
      <c r="F151" s="47"/>
      <c r="G151" s="47"/>
      <c r="H151" s="47"/>
      <c r="I151" s="47"/>
      <c r="J151" s="47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</row>
    <row r="152" spans="1:27" hidden="1" x14ac:dyDescent="0.2">
      <c r="A152" s="4" t="s">
        <v>4</v>
      </c>
      <c r="C152" s="47">
        <f>C50</f>
        <v>0</v>
      </c>
      <c r="D152" s="47"/>
      <c r="E152" s="47"/>
      <c r="F152" s="47"/>
      <c r="G152" s="47"/>
      <c r="H152" s="47"/>
      <c r="I152" s="47"/>
      <c r="J152" s="47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  <c r="AA152" s="47"/>
    </row>
    <row r="153" spans="1:27" hidden="1" x14ac:dyDescent="0.2">
      <c r="A153" s="4">
        <v>0</v>
      </c>
      <c r="C153" s="47">
        <v>7500</v>
      </c>
      <c r="D153" s="47">
        <v>1.4250000000000001E-2</v>
      </c>
      <c r="E153" s="47"/>
      <c r="F153" s="47">
        <f>IF(D50&lt;C153,D50*D153,C153*D153)</f>
        <v>0</v>
      </c>
      <c r="G153" s="47"/>
      <c r="H153" s="47"/>
      <c r="I153" s="47"/>
      <c r="J153" s="47"/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47"/>
    </row>
    <row r="154" spans="1:27" hidden="1" x14ac:dyDescent="0.2">
      <c r="A154" s="4">
        <v>7500</v>
      </c>
      <c r="C154" s="47">
        <v>17500</v>
      </c>
      <c r="D154" s="47">
        <v>1.14E-2</v>
      </c>
      <c r="E154" s="47"/>
      <c r="F154" s="47" t="str">
        <f>IF(D50&lt;=A154," ",IF(D50&lt;C154,(D50-C153)*D154,(C154-A154)*D154))</f>
        <v xml:space="preserve"> </v>
      </c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/>
    </row>
    <row r="155" spans="1:27" hidden="1" x14ac:dyDescent="0.2">
      <c r="A155" s="4">
        <v>17500</v>
      </c>
      <c r="C155" s="47">
        <v>30000</v>
      </c>
      <c r="D155" s="47">
        <v>6.8399999999999997E-3</v>
      </c>
      <c r="E155" s="47"/>
      <c r="F155" s="47" t="str">
        <f>IF(D50&lt;=A155," ",IF(D50&lt;C155,(D50-C154)*D155,(C155-A155)*D155))</f>
        <v xml:space="preserve"> </v>
      </c>
      <c r="G155" s="47"/>
      <c r="H155" s="47"/>
      <c r="I155" s="47"/>
      <c r="J155" s="47"/>
      <c r="K155" s="47"/>
      <c r="L155" s="47"/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  <c r="AA155" s="47"/>
    </row>
    <row r="156" spans="1:27" hidden="1" x14ac:dyDescent="0.2">
      <c r="A156" s="4">
        <v>30000</v>
      </c>
      <c r="C156" s="47">
        <v>45495</v>
      </c>
      <c r="D156" s="47">
        <v>5.7000000000000002E-3</v>
      </c>
      <c r="E156" s="47"/>
      <c r="F156" s="47" t="str">
        <f>IF(D50&lt;=A156," ",IF(D50&lt;C156,(D50-C155)*D156,(C156-A156)*D156))</f>
        <v xml:space="preserve"> </v>
      </c>
      <c r="G156" s="47"/>
      <c r="H156" s="47"/>
      <c r="I156" s="47"/>
      <c r="J156" s="47"/>
      <c r="K156" s="47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  <c r="AA156" s="47"/>
    </row>
    <row r="157" spans="1:27" hidden="1" x14ac:dyDescent="0.2">
      <c r="A157" s="4">
        <v>45495</v>
      </c>
      <c r="C157" s="47">
        <v>64095</v>
      </c>
      <c r="D157" s="47">
        <v>4.5599999999999998E-3</v>
      </c>
      <c r="E157" s="47"/>
      <c r="F157" s="47" t="str">
        <f>IF(D50&lt;=A157," ",IF(D50&lt;C157,(D50-C156)*D157,(C157-A157)*D157))</f>
        <v xml:space="preserve"> </v>
      </c>
      <c r="G157" s="47"/>
      <c r="H157" s="47"/>
      <c r="I157" s="47"/>
      <c r="J157" s="47"/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</row>
    <row r="158" spans="1:27" hidden="1" x14ac:dyDescent="0.2">
      <c r="A158" s="4">
        <v>64095</v>
      </c>
      <c r="C158" s="47">
        <v>250095</v>
      </c>
      <c r="D158" s="47">
        <v>2.2799999999999999E-3</v>
      </c>
      <c r="E158" s="47"/>
      <c r="F158" s="47" t="str">
        <f>IF(D50&lt;=A158," ",IF(D50&lt;C158,(D50-C157)*D158,(C158-A158)*D158))</f>
        <v xml:space="preserve"> </v>
      </c>
      <c r="G158" s="47"/>
      <c r="H158" s="47"/>
      <c r="I158" s="47"/>
      <c r="J158" s="47"/>
      <c r="K158" s="47"/>
      <c r="L158" s="47"/>
      <c r="M158" s="47"/>
      <c r="N158" s="47"/>
      <c r="O158" s="47"/>
      <c r="P158" s="47"/>
      <c r="Q158" s="47"/>
      <c r="R158" s="47"/>
      <c r="S158" s="47"/>
      <c r="T158" s="47"/>
      <c r="U158" s="47"/>
      <c r="V158" s="47"/>
      <c r="W158" s="47"/>
      <c r="X158" s="47"/>
      <c r="Y158" s="47"/>
      <c r="Z158" s="47"/>
      <c r="AA158" s="47"/>
    </row>
    <row r="159" spans="1:27" hidden="1" x14ac:dyDescent="0.2">
      <c r="A159" s="4">
        <v>250095</v>
      </c>
      <c r="C159" s="47" t="str">
        <f>$C$11</f>
        <v>neen</v>
      </c>
      <c r="D159" s="47">
        <v>4.5600000000000003E-4</v>
      </c>
      <c r="E159" s="47"/>
      <c r="F159" s="47" t="str">
        <f>IF(D50&lt;=A159," ",IF(D50&lt;C159,(D50-C158)*D159,(C159-A159)*D159))</f>
        <v xml:space="preserve"> </v>
      </c>
      <c r="G159" s="47"/>
      <c r="H159" s="47"/>
      <c r="I159" s="47"/>
      <c r="J159" s="47"/>
      <c r="K159" s="47"/>
      <c r="L159" s="47"/>
      <c r="M159" s="47"/>
      <c r="N159" s="47"/>
      <c r="O159" s="47"/>
      <c r="P159" s="47"/>
      <c r="Q159" s="47"/>
      <c r="R159" s="47"/>
      <c r="S159" s="47"/>
      <c r="T159" s="47"/>
      <c r="U159" s="47"/>
      <c r="V159" s="47"/>
      <c r="W159" s="47"/>
      <c r="X159" s="47"/>
      <c r="Y159" s="47"/>
      <c r="Z159" s="47"/>
      <c r="AA159" s="47"/>
    </row>
    <row r="160" spans="1:27" hidden="1" x14ac:dyDescent="0.2">
      <c r="A160" s="4">
        <v>10075000</v>
      </c>
      <c r="C160" s="47" t="e">
        <f>#REF!</f>
        <v>#REF!</v>
      </c>
      <c r="D160" s="47">
        <v>4.5600000000000003E-4</v>
      </c>
      <c r="E160" s="47" t="str">
        <f>IF(D50&lt;=A160,"E90",IF(D50&lt;C160,(D50-C159)*D160,(C160-A160)*D160))</f>
        <v>E90</v>
      </c>
      <c r="F160" s="47"/>
      <c r="G160" s="47"/>
      <c r="H160" s="47"/>
      <c r="I160" s="47"/>
      <c r="J160" s="47"/>
      <c r="K160" s="47"/>
      <c r="L160" s="47"/>
      <c r="M160" s="47"/>
      <c r="N160" s="47"/>
      <c r="O160" s="47"/>
      <c r="P160" s="47"/>
      <c r="Q160" s="47"/>
      <c r="R160" s="47"/>
      <c r="S160" s="47"/>
      <c r="T160" s="47"/>
      <c r="U160" s="47"/>
      <c r="V160" s="47"/>
      <c r="W160" s="47"/>
      <c r="X160" s="47"/>
      <c r="Y160" s="47"/>
      <c r="Z160" s="47"/>
      <c r="AA160" s="47"/>
    </row>
    <row r="161" spans="1:27" hidden="1" x14ac:dyDescent="0.2">
      <c r="C161" s="47"/>
      <c r="D161" s="47"/>
      <c r="E161" s="47"/>
      <c r="F161" s="47"/>
      <c r="G161" s="47"/>
      <c r="H161" s="47"/>
      <c r="I161" s="47"/>
      <c r="J161" s="47"/>
      <c r="K161" s="47"/>
      <c r="L161" s="47"/>
      <c r="M161" s="47"/>
      <c r="N161" s="47"/>
      <c r="O161" s="47"/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Z161" s="47"/>
      <c r="AA161" s="47"/>
    </row>
    <row r="162" spans="1:27" hidden="1" x14ac:dyDescent="0.2">
      <c r="A162" s="4" t="s">
        <v>37</v>
      </c>
      <c r="C162" s="47"/>
      <c r="D162" s="47"/>
      <c r="E162" s="47">
        <f>SUM(F153:F160)</f>
        <v>0</v>
      </c>
      <c r="F162" s="47"/>
      <c r="G162" s="47"/>
      <c r="H162" s="47"/>
      <c r="I162" s="47"/>
      <c r="J162" s="47"/>
      <c r="K162" s="47"/>
      <c r="L162" s="47"/>
      <c r="M162" s="47"/>
      <c r="N162" s="47"/>
      <c r="O162" s="47"/>
      <c r="P162" s="47"/>
      <c r="Q162" s="47"/>
      <c r="R162" s="47"/>
      <c r="S162" s="47"/>
      <c r="T162" s="47"/>
      <c r="U162" s="47"/>
      <c r="V162" s="47"/>
      <c r="W162" s="47"/>
      <c r="X162" s="47"/>
      <c r="Y162" s="47"/>
      <c r="Z162" s="47"/>
      <c r="AA162" s="47"/>
    </row>
    <row r="163" spans="1:27" hidden="1" x14ac:dyDescent="0.2">
      <c r="C163" s="47"/>
      <c r="D163" s="47"/>
      <c r="E163" s="47"/>
      <c r="F163" s="47"/>
      <c r="G163" s="47"/>
      <c r="H163" s="47"/>
      <c r="I163" s="47"/>
      <c r="J163" s="47"/>
      <c r="K163" s="47"/>
      <c r="L163" s="47"/>
      <c r="M163" s="47"/>
      <c r="N163" s="47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Z163" s="47"/>
      <c r="AA163" s="47"/>
    </row>
    <row r="164" spans="1:27" hidden="1" x14ac:dyDescent="0.2">
      <c r="C164" s="47"/>
      <c r="D164" s="47"/>
      <c r="E164" s="47"/>
      <c r="F164" s="47"/>
      <c r="G164" s="47"/>
      <c r="H164" s="47"/>
      <c r="I164" s="47"/>
      <c r="J164" s="47"/>
      <c r="K164" s="47"/>
      <c r="L164" s="47"/>
      <c r="M164" s="47"/>
      <c r="N164" s="47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Z164" s="47"/>
      <c r="AA164" s="47"/>
    </row>
    <row r="165" spans="1:27" hidden="1" x14ac:dyDescent="0.2">
      <c r="C165" s="47"/>
      <c r="D165" s="47"/>
      <c r="E165" s="47"/>
      <c r="F165" s="47"/>
      <c r="G165" s="47"/>
      <c r="H165" s="47"/>
      <c r="I165" s="47"/>
      <c r="J165" s="47"/>
      <c r="K165" s="47"/>
      <c r="L165" s="47"/>
      <c r="M165" s="47"/>
      <c r="N165" s="47"/>
      <c r="O165" s="47"/>
      <c r="P165" s="47"/>
      <c r="Q165" s="47"/>
      <c r="R165" s="47"/>
      <c r="S165" s="47"/>
      <c r="T165" s="47"/>
      <c r="U165" s="47"/>
      <c r="V165" s="47"/>
      <c r="W165" s="47"/>
      <c r="X165" s="47"/>
      <c r="Y165" s="47"/>
      <c r="Z165" s="47"/>
      <c r="AA165" s="47"/>
    </row>
    <row r="166" spans="1:27" hidden="1" x14ac:dyDescent="0.2">
      <c r="C166" s="47"/>
      <c r="D166" s="47"/>
      <c r="E166" s="47"/>
      <c r="F166" s="47"/>
      <c r="G166" s="47"/>
      <c r="H166" s="47"/>
      <c r="I166" s="47"/>
      <c r="J166" s="47"/>
      <c r="K166" s="47"/>
      <c r="L166" s="47"/>
      <c r="M166" s="47"/>
      <c r="N166" s="4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Z166" s="47"/>
      <c r="AA166" s="47"/>
    </row>
    <row r="167" spans="1:27" hidden="1" x14ac:dyDescent="0.2">
      <c r="C167" s="47"/>
      <c r="D167" s="47"/>
      <c r="E167" s="47"/>
      <c r="F167" s="47"/>
      <c r="G167" s="47"/>
      <c r="H167" s="47"/>
      <c r="I167" s="47"/>
      <c r="J167" s="47"/>
      <c r="K167" s="47"/>
      <c r="L167" s="47"/>
      <c r="M167" s="47"/>
      <c r="N167" s="47"/>
      <c r="O167" s="47"/>
      <c r="P167" s="47"/>
      <c r="Q167" s="47"/>
      <c r="R167" s="47"/>
      <c r="S167" s="47"/>
      <c r="T167" s="47"/>
      <c r="U167" s="47"/>
      <c r="V167" s="47"/>
      <c r="W167" s="47"/>
      <c r="X167" s="47"/>
      <c r="Y167" s="47"/>
      <c r="Z167" s="47"/>
      <c r="AA167" s="47"/>
    </row>
    <row r="168" spans="1:27" hidden="1" x14ac:dyDescent="0.2">
      <c r="C168" s="47"/>
      <c r="D168" s="47"/>
      <c r="E168" s="47"/>
      <c r="F168" s="47"/>
      <c r="G168" s="47"/>
      <c r="H168" s="47"/>
      <c r="I168" s="47"/>
      <c r="J168" s="47"/>
      <c r="K168" s="47"/>
      <c r="L168" s="47"/>
      <c r="M168" s="47"/>
      <c r="N168" s="47"/>
      <c r="O168" s="47"/>
      <c r="P168" s="47"/>
      <c r="Q168" s="47"/>
      <c r="R168" s="47"/>
      <c r="S168" s="47"/>
      <c r="T168" s="47"/>
      <c r="U168" s="47"/>
      <c r="V168" s="47"/>
      <c r="W168" s="47"/>
      <c r="X168" s="47"/>
      <c r="Y168" s="47"/>
      <c r="Z168" s="47"/>
      <c r="AA168" s="47"/>
    </row>
    <row r="169" spans="1:27" hidden="1" x14ac:dyDescent="0.2">
      <c r="C169" s="47"/>
      <c r="D169" s="47"/>
      <c r="E169" s="47"/>
      <c r="F169" s="47"/>
      <c r="G169" s="47"/>
      <c r="H169" s="47"/>
      <c r="I169" s="47"/>
      <c r="J169" s="47"/>
      <c r="K169" s="47"/>
      <c r="L169" s="47"/>
      <c r="M169" s="47"/>
      <c r="N169" s="47"/>
      <c r="O169" s="47"/>
      <c r="P169" s="47"/>
      <c r="Q169" s="47"/>
      <c r="R169" s="47"/>
      <c r="S169" s="47"/>
      <c r="T169" s="47"/>
      <c r="U169" s="47"/>
      <c r="V169" s="47"/>
      <c r="W169" s="47"/>
      <c r="X169" s="47"/>
      <c r="Y169" s="47"/>
      <c r="Z169" s="47"/>
      <c r="AA169" s="47"/>
    </row>
    <row r="170" spans="1:27" hidden="1" x14ac:dyDescent="0.2">
      <c r="C170" s="47"/>
      <c r="D170" s="47"/>
      <c r="E170" s="47"/>
      <c r="F170" s="47"/>
      <c r="G170" s="47"/>
      <c r="H170" s="47"/>
      <c r="I170" s="47"/>
      <c r="J170" s="47"/>
      <c r="K170" s="47"/>
      <c r="L170" s="47"/>
      <c r="M170" s="47"/>
      <c r="N170" s="47"/>
      <c r="O170" s="47"/>
      <c r="P170" s="47"/>
      <c r="Q170" s="47"/>
      <c r="R170" s="47"/>
      <c r="S170" s="47"/>
      <c r="T170" s="47"/>
      <c r="U170" s="47"/>
      <c r="V170" s="47"/>
      <c r="W170" s="47"/>
      <c r="X170" s="47"/>
      <c r="Y170" s="47"/>
      <c r="Z170" s="47"/>
      <c r="AA170" s="47"/>
    </row>
    <row r="171" spans="1:27" hidden="1" x14ac:dyDescent="0.2">
      <c r="C171" s="47"/>
      <c r="D171" s="47"/>
      <c r="E171" s="47"/>
      <c r="F171" s="47"/>
      <c r="G171" s="47"/>
      <c r="H171" s="47"/>
      <c r="I171" s="47"/>
      <c r="J171" s="47"/>
      <c r="K171" s="47"/>
      <c r="L171" s="47"/>
      <c r="M171" s="47"/>
      <c r="N171" s="47"/>
      <c r="O171" s="47"/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47"/>
      <c r="AA171" s="47"/>
    </row>
    <row r="172" spans="1:27" hidden="1" x14ac:dyDescent="0.2">
      <c r="A172" s="50"/>
      <c r="B172" s="50"/>
      <c r="C172" s="47"/>
      <c r="D172" s="47"/>
      <c r="E172" s="47"/>
      <c r="F172" s="47"/>
      <c r="G172" s="47"/>
      <c r="H172" s="47"/>
      <c r="I172" s="47"/>
      <c r="J172" s="47"/>
      <c r="K172" s="47"/>
      <c r="L172" s="47"/>
      <c r="M172" s="47"/>
      <c r="N172" s="47"/>
      <c r="O172" s="47"/>
      <c r="P172" s="47"/>
      <c r="Q172" s="47"/>
      <c r="R172" s="47"/>
      <c r="S172" s="47"/>
      <c r="T172" s="47"/>
      <c r="U172" s="47"/>
      <c r="V172" s="47"/>
      <c r="W172" s="47"/>
      <c r="X172" s="47"/>
      <c r="Y172" s="47"/>
      <c r="Z172" s="47"/>
      <c r="AA172" s="47"/>
    </row>
    <row r="173" spans="1:27" hidden="1" x14ac:dyDescent="0.2">
      <c r="C173" s="47"/>
      <c r="D173" s="47"/>
      <c r="E173" s="47"/>
      <c r="F173" s="47"/>
      <c r="G173" s="47"/>
      <c r="H173" s="47"/>
      <c r="I173" s="47"/>
      <c r="J173" s="47"/>
      <c r="K173" s="47"/>
      <c r="L173" s="51"/>
      <c r="M173" s="51"/>
      <c r="N173" s="51"/>
      <c r="O173" s="51"/>
      <c r="P173" s="51"/>
      <c r="Q173" s="51"/>
      <c r="R173" s="51"/>
      <c r="S173" s="51"/>
      <c r="T173" s="51"/>
      <c r="U173" s="51"/>
      <c r="V173" s="51"/>
      <c r="W173" s="51"/>
      <c r="X173" s="51"/>
      <c r="Y173" s="47"/>
      <c r="Z173" s="47"/>
      <c r="AA173" s="47"/>
    </row>
    <row r="174" spans="1:27" hidden="1" x14ac:dyDescent="0.2">
      <c r="A174" s="52"/>
      <c r="B174" s="52"/>
      <c r="C174" s="51"/>
      <c r="D174" s="51"/>
      <c r="E174" s="51"/>
      <c r="F174" s="51"/>
      <c r="G174" s="51"/>
      <c r="H174" s="51"/>
      <c r="I174" s="51"/>
      <c r="J174" s="51"/>
      <c r="K174" s="51"/>
      <c r="L174" s="51"/>
      <c r="M174" s="51"/>
      <c r="N174" s="51"/>
      <c r="O174" s="51"/>
      <c r="P174" s="51"/>
      <c r="Q174" s="51"/>
      <c r="R174" s="51"/>
      <c r="S174" s="51"/>
      <c r="T174" s="51"/>
      <c r="U174" s="51"/>
      <c r="V174" s="51"/>
      <c r="W174" s="51"/>
      <c r="X174" s="51"/>
      <c r="Y174" s="47"/>
      <c r="Z174" s="47"/>
      <c r="AA174" s="47"/>
    </row>
    <row r="175" spans="1:27" hidden="1" x14ac:dyDescent="0.2">
      <c r="A175" s="52"/>
      <c r="B175" s="52"/>
      <c r="C175" s="37">
        <f>IF(C11="ja",-1500,0)</f>
        <v>0</v>
      </c>
      <c r="D175" s="37"/>
      <c r="E175" s="37"/>
      <c r="F175" s="37"/>
      <c r="G175" s="51">
        <f>IF(AND(C9="ja",C11="ja"),-750,0)</f>
        <v>0</v>
      </c>
      <c r="H175" s="51"/>
      <c r="I175" s="51"/>
      <c r="J175" s="51"/>
      <c r="K175" s="51"/>
      <c r="L175" s="51"/>
      <c r="M175" s="51"/>
      <c r="N175" s="51"/>
      <c r="O175" s="51"/>
      <c r="P175" s="51"/>
      <c r="Q175" s="51"/>
      <c r="R175" s="51"/>
      <c r="S175" s="51"/>
      <c r="T175" s="51"/>
      <c r="U175" s="51"/>
      <c r="V175" s="51"/>
      <c r="W175" s="51"/>
      <c r="X175" s="51"/>
      <c r="Y175" s="47"/>
      <c r="Z175" s="47"/>
      <c r="AA175" s="47"/>
    </row>
    <row r="176" spans="1:27" hidden="1" x14ac:dyDescent="0.2">
      <c r="A176" s="52"/>
      <c r="B176" s="52"/>
      <c r="C176" s="37">
        <f>IF(C11="ja",-750,0)</f>
        <v>0</v>
      </c>
      <c r="D176" s="37"/>
      <c r="E176" s="37"/>
      <c r="F176" s="37"/>
      <c r="G176" s="51">
        <f>IF(AND(C9="neen",C11="ja"),-1500,0)</f>
        <v>0</v>
      </c>
      <c r="H176" s="51"/>
      <c r="I176" s="51"/>
      <c r="J176" s="51"/>
      <c r="K176" s="51"/>
      <c r="L176" s="51"/>
      <c r="M176" s="51"/>
      <c r="N176" s="51"/>
      <c r="O176" s="51"/>
      <c r="P176" s="51"/>
      <c r="Q176" s="51"/>
      <c r="R176" s="51"/>
      <c r="S176" s="51"/>
      <c r="T176" s="51"/>
      <c r="U176" s="51"/>
      <c r="V176" s="51"/>
      <c r="W176" s="51"/>
      <c r="X176" s="51"/>
      <c r="Y176" s="47"/>
      <c r="Z176" s="47"/>
      <c r="AA176" s="47"/>
    </row>
    <row r="177" spans="1:27" hidden="1" x14ac:dyDescent="0.2">
      <c r="A177" s="52"/>
      <c r="B177" s="52"/>
      <c r="C177" s="51"/>
      <c r="D177" s="51"/>
      <c r="E177" s="51"/>
      <c r="F177" s="51"/>
      <c r="G177" s="51"/>
      <c r="H177" s="51"/>
      <c r="I177" s="51"/>
      <c r="J177" s="51"/>
      <c r="K177" s="51"/>
      <c r="L177" s="51"/>
      <c r="M177" s="51"/>
      <c r="N177" s="51"/>
      <c r="O177" s="51"/>
      <c r="P177" s="51"/>
      <c r="Q177" s="51"/>
      <c r="R177" s="51"/>
      <c r="S177" s="51"/>
      <c r="T177" s="51"/>
      <c r="U177" s="51"/>
      <c r="V177" s="51"/>
      <c r="W177" s="51"/>
      <c r="X177" s="51"/>
      <c r="Y177" s="47"/>
      <c r="Z177" s="47"/>
      <c r="AA177" s="47"/>
    </row>
    <row r="178" spans="1:27" hidden="1" x14ac:dyDescent="0.2">
      <c r="A178" s="52"/>
      <c r="B178" s="52"/>
      <c r="C178" s="51"/>
      <c r="D178" s="51"/>
      <c r="E178" s="51"/>
      <c r="F178" s="51"/>
      <c r="G178" s="51"/>
      <c r="H178" s="51"/>
      <c r="I178" s="51"/>
      <c r="J178" s="51"/>
      <c r="K178" s="51"/>
      <c r="L178" s="51"/>
      <c r="M178" s="51"/>
      <c r="N178" s="51"/>
      <c r="O178" s="51"/>
      <c r="P178" s="51"/>
      <c r="Q178" s="51"/>
      <c r="R178" s="51"/>
      <c r="S178" s="51"/>
      <c r="T178" s="51"/>
      <c r="U178" s="51"/>
      <c r="V178" s="51"/>
      <c r="W178" s="51"/>
      <c r="X178" s="51"/>
      <c r="Y178" s="47"/>
      <c r="Z178" s="47"/>
      <c r="AA178" s="47"/>
    </row>
    <row r="179" spans="1:27" ht="13.5" hidden="1" thickBot="1" x14ac:dyDescent="0.25">
      <c r="A179" s="52"/>
      <c r="B179" s="52"/>
      <c r="C179" s="51"/>
      <c r="D179" s="51"/>
      <c r="E179" s="51"/>
      <c r="F179" s="51"/>
      <c r="G179" s="51"/>
      <c r="H179" s="51"/>
      <c r="I179" s="51"/>
      <c r="J179" s="51"/>
      <c r="K179" s="51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</row>
    <row r="180" spans="1:27" ht="13.5" hidden="1" thickBot="1" x14ac:dyDescent="0.25">
      <c r="A180" s="11"/>
      <c r="B180" s="11"/>
      <c r="C180" s="53"/>
      <c r="D180" s="53"/>
      <c r="E180" s="53"/>
      <c r="F180" s="53"/>
      <c r="G180" s="48"/>
      <c r="H180" s="48"/>
      <c r="I180" s="48"/>
      <c r="J180" s="48"/>
      <c r="K180" s="48"/>
      <c r="L180" s="54"/>
      <c r="M180" s="54"/>
      <c r="N180" s="54"/>
      <c r="O180" s="54"/>
      <c r="P180" s="54"/>
      <c r="Q180" s="54"/>
      <c r="R180" s="54"/>
      <c r="S180" s="54"/>
      <c r="T180" s="54"/>
      <c r="U180" s="54"/>
      <c r="V180" s="54"/>
      <c r="W180" s="54"/>
      <c r="X180" s="54"/>
      <c r="Y180" s="54"/>
      <c r="Z180" s="54"/>
      <c r="AA180" s="54"/>
    </row>
    <row r="181" spans="1:27" ht="13.5" hidden="1" thickBot="1" x14ac:dyDescent="0.25">
      <c r="A181" s="11"/>
      <c r="B181" s="11"/>
      <c r="C181" s="11"/>
      <c r="D181" s="11"/>
      <c r="E181" s="11"/>
      <c r="F181" s="11"/>
      <c r="G181" s="11"/>
      <c r="H181" s="11"/>
      <c r="I181" s="54"/>
      <c r="J181" s="54"/>
      <c r="K181" s="54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</row>
    <row r="182" spans="1:27" hidden="1" x14ac:dyDescent="0.2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</row>
    <row r="183" spans="1:27" hidden="1" x14ac:dyDescent="0.2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</row>
    <row r="184" spans="1:27" hidden="1" x14ac:dyDescent="0.2">
      <c r="A184" s="11" t="s">
        <v>2</v>
      </c>
      <c r="B184" s="11"/>
      <c r="C184" s="11"/>
      <c r="D184" s="11"/>
      <c r="E184" s="11"/>
      <c r="F184" s="11"/>
      <c r="G184" s="11" t="s">
        <v>33</v>
      </c>
      <c r="H184" s="11" t="s">
        <v>34</v>
      </c>
      <c r="I184" s="11"/>
      <c r="J184" s="35" t="s">
        <v>38</v>
      </c>
      <c r="K184" s="35" t="s">
        <v>38</v>
      </c>
      <c r="L184" s="35" t="s">
        <v>38</v>
      </c>
      <c r="M184" s="35" t="s">
        <v>38</v>
      </c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</row>
    <row r="185" spans="1:27" hidden="1" x14ac:dyDescent="0.2">
      <c r="A185" s="11"/>
      <c r="B185" s="11"/>
      <c r="C185" s="11"/>
      <c r="D185" s="11"/>
      <c r="E185" s="11"/>
      <c r="F185" s="11"/>
      <c r="G185" s="11"/>
      <c r="H185" s="11">
        <v>525</v>
      </c>
      <c r="I185" s="11"/>
      <c r="J185" s="35" t="s">
        <v>39</v>
      </c>
      <c r="K185" s="35" t="s">
        <v>39</v>
      </c>
      <c r="L185" s="35" t="s">
        <v>39</v>
      </c>
      <c r="M185" s="35" t="s">
        <v>39</v>
      </c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</row>
    <row r="186" spans="1:27" hidden="1" x14ac:dyDescent="0.2">
      <c r="A186" s="11"/>
      <c r="B186" s="11"/>
      <c r="C186" s="11"/>
      <c r="D186" s="11"/>
      <c r="E186" s="11"/>
      <c r="F186" s="11"/>
      <c r="G186" s="11"/>
      <c r="H186" s="11">
        <v>100</v>
      </c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</row>
    <row r="187" spans="1:27" hidden="1" x14ac:dyDescent="0.2">
      <c r="A187" s="11"/>
      <c r="B187" s="11"/>
      <c r="C187" s="11"/>
      <c r="D187" s="11"/>
      <c r="E187" s="11"/>
      <c r="F187" s="11"/>
      <c r="G187" s="11"/>
      <c r="H187" s="11">
        <v>675</v>
      </c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</row>
    <row r="188" spans="1:27" hidden="1" x14ac:dyDescent="0.2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</row>
    <row r="189" spans="1:27" hidden="1" x14ac:dyDescent="0.2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</row>
    <row r="190" spans="1:27" hidden="1" x14ac:dyDescent="0.2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</row>
    <row r="191" spans="1:27" ht="14.25" hidden="1" x14ac:dyDescent="0.2">
      <c r="A191" s="55" t="s">
        <v>35</v>
      </c>
      <c r="B191" s="55"/>
      <c r="C191" s="55"/>
      <c r="D191" s="55"/>
      <c r="E191" s="55"/>
      <c r="F191" s="55"/>
      <c r="G191" s="55" t="s">
        <v>35</v>
      </c>
      <c r="H191" s="56" t="s">
        <v>36</v>
      </c>
      <c r="I191" s="57"/>
      <c r="J191" s="55" t="s">
        <v>9</v>
      </c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</row>
    <row r="192" spans="1:27" ht="15" hidden="1" x14ac:dyDescent="0.25">
      <c r="A192" s="58">
        <v>0</v>
      </c>
      <c r="B192" s="58"/>
      <c r="C192" s="59"/>
      <c r="D192" s="59"/>
      <c r="E192" s="59"/>
      <c r="F192" s="59"/>
      <c r="G192" s="58">
        <v>7500</v>
      </c>
      <c r="H192" s="60">
        <v>4.5600000000000002E-2</v>
      </c>
      <c r="I192" s="61"/>
      <c r="J192" s="58">
        <f>IF($C$7&lt;G192,$C$7*H192,G192*H192)</f>
        <v>0</v>
      </c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</row>
    <row r="193" spans="1:27" ht="15" hidden="1" x14ac:dyDescent="0.25">
      <c r="A193" s="58">
        <v>7500</v>
      </c>
      <c r="B193" s="58"/>
      <c r="C193" s="59"/>
      <c r="D193" s="59"/>
      <c r="E193" s="59"/>
      <c r="F193" s="59"/>
      <c r="G193" s="58">
        <v>17500</v>
      </c>
      <c r="H193" s="60">
        <v>2.8500000000000001E-2</v>
      </c>
      <c r="I193" s="61"/>
      <c r="J193" s="59" t="str">
        <f t="shared" ref="J193:J198" si="0">IF($C$7&lt;=A193," ",IF($C$7&lt;G193,($C$7-G192)*H193,(G193-A193)*H193))</f>
        <v xml:space="preserve"> </v>
      </c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</row>
    <row r="194" spans="1:27" ht="15" hidden="1" x14ac:dyDescent="0.25">
      <c r="A194" s="58">
        <v>17500</v>
      </c>
      <c r="B194" s="58"/>
      <c r="C194" s="59"/>
      <c r="D194" s="59"/>
      <c r="E194" s="59"/>
      <c r="F194" s="59"/>
      <c r="G194" s="58">
        <v>30000</v>
      </c>
      <c r="H194" s="60">
        <v>2.2800000000000001E-2</v>
      </c>
      <c r="I194" s="61"/>
      <c r="J194" s="59" t="str">
        <f t="shared" si="0"/>
        <v xml:space="preserve"> </v>
      </c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</row>
    <row r="195" spans="1:27" ht="15" hidden="1" x14ac:dyDescent="0.25">
      <c r="A195" s="58">
        <v>30000</v>
      </c>
      <c r="B195" s="58"/>
      <c r="C195" s="59"/>
      <c r="D195" s="59"/>
      <c r="E195" s="59"/>
      <c r="F195" s="59"/>
      <c r="G195" s="58">
        <v>45495</v>
      </c>
      <c r="H195" s="60">
        <v>1.7100000000000001E-2</v>
      </c>
      <c r="I195" s="61"/>
      <c r="J195" s="59" t="str">
        <f t="shared" si="0"/>
        <v xml:space="preserve"> </v>
      </c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</row>
    <row r="196" spans="1:27" ht="15" hidden="1" x14ac:dyDescent="0.25">
      <c r="A196" s="58">
        <v>45495</v>
      </c>
      <c r="B196" s="58"/>
      <c r="C196" s="59"/>
      <c r="D196" s="59"/>
      <c r="E196" s="59"/>
      <c r="F196" s="59"/>
      <c r="G196" s="58">
        <v>64095</v>
      </c>
      <c r="H196" s="60">
        <v>1.14E-2</v>
      </c>
      <c r="I196" s="61"/>
      <c r="J196" s="59" t="str">
        <f t="shared" si="0"/>
        <v xml:space="preserve"> </v>
      </c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</row>
    <row r="197" spans="1:27" ht="15" hidden="1" x14ac:dyDescent="0.25">
      <c r="A197" s="58">
        <v>64095</v>
      </c>
      <c r="B197" s="58"/>
      <c r="C197" s="59"/>
      <c r="D197" s="59"/>
      <c r="E197" s="59"/>
      <c r="F197" s="59"/>
      <c r="G197" s="58">
        <v>250095</v>
      </c>
      <c r="H197" s="60">
        <v>5.7000000000000002E-3</v>
      </c>
      <c r="I197" s="61"/>
      <c r="J197" s="59" t="str">
        <f t="shared" si="0"/>
        <v xml:space="preserve"> </v>
      </c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</row>
    <row r="198" spans="1:27" ht="15" hidden="1" x14ac:dyDescent="0.25">
      <c r="A198" s="58">
        <v>250095</v>
      </c>
      <c r="B198" s="58"/>
      <c r="C198" s="59"/>
      <c r="D198" s="59"/>
      <c r="E198" s="59"/>
      <c r="F198" s="59"/>
      <c r="G198" s="58">
        <f>$C$7</f>
        <v>0</v>
      </c>
      <c r="H198" s="60">
        <v>5.6999999999999998E-4</v>
      </c>
      <c r="I198" s="61"/>
      <c r="J198" s="59" t="str">
        <f t="shared" si="0"/>
        <v xml:space="preserve"> </v>
      </c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</row>
    <row r="199" spans="1:27" ht="15" hidden="1" x14ac:dyDescent="0.25">
      <c r="A199" s="62"/>
      <c r="B199" s="63"/>
      <c r="C199" s="63"/>
      <c r="D199" s="63"/>
      <c r="E199" s="63"/>
      <c r="F199" s="63"/>
      <c r="G199" s="63"/>
      <c r="H199" s="64"/>
      <c r="I199" s="65"/>
      <c r="J199" s="65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</row>
    <row r="200" spans="1:27" ht="15" hidden="1" x14ac:dyDescent="0.25">
      <c r="A200" s="55" t="s">
        <v>37</v>
      </c>
      <c r="B200" s="66"/>
      <c r="C200" s="66"/>
      <c r="D200" s="66"/>
      <c r="E200" s="66"/>
      <c r="F200" s="66"/>
      <c r="G200" s="63"/>
      <c r="H200" s="67"/>
      <c r="I200" s="65"/>
      <c r="J200" s="68">
        <f>SUM(J192:J199)</f>
        <v>0</v>
      </c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</row>
    <row r="201" spans="1:27" hidden="1" x14ac:dyDescent="0.2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</row>
    <row r="202" spans="1:27" hidden="1" x14ac:dyDescent="0.2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</row>
    <row r="203" spans="1:27" hidden="1" x14ac:dyDescent="0.2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</row>
    <row r="204" spans="1:27" hidden="1" x14ac:dyDescent="0.2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</row>
    <row r="205" spans="1:27" hidden="1" x14ac:dyDescent="0.2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</row>
    <row r="206" spans="1:27" hidden="1" x14ac:dyDescent="0.2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</row>
    <row r="207" spans="1:27" hidden="1" x14ac:dyDescent="0.2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</row>
    <row r="208" spans="1:27" hidden="1" x14ac:dyDescent="0.2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</row>
    <row r="209" spans="1:27" hidden="1" x14ac:dyDescent="0.2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</row>
    <row r="210" spans="1:27" hidden="1" x14ac:dyDescent="0.2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</row>
    <row r="211" spans="1:27" hidden="1" x14ac:dyDescent="0.2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</row>
    <row r="212" spans="1:27" hidden="1" x14ac:dyDescent="0.2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</row>
    <row r="213" spans="1:27" hidden="1" x14ac:dyDescent="0.2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</row>
    <row r="214" spans="1:27" hidden="1" x14ac:dyDescent="0.2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</row>
    <row r="215" spans="1:27" hidden="1" x14ac:dyDescent="0.2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</row>
    <row r="216" spans="1:27" hidden="1" x14ac:dyDescent="0.2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</row>
    <row r="217" spans="1:27" hidden="1" x14ac:dyDescent="0.2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</row>
    <row r="218" spans="1:27" hidden="1" x14ac:dyDescent="0.2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</row>
    <row r="219" spans="1:27" hidden="1" x14ac:dyDescent="0.2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</row>
    <row r="220" spans="1:27" hidden="1" x14ac:dyDescent="0.2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</row>
    <row r="221" spans="1:27" hidden="1" x14ac:dyDescent="0.2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</row>
    <row r="222" spans="1:27" hidden="1" x14ac:dyDescent="0.2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</row>
    <row r="223" spans="1:27" hidden="1" x14ac:dyDescent="0.2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</row>
    <row r="224" spans="1:27" hidden="1" x14ac:dyDescent="0.2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</row>
    <row r="225" spans="1:27" hidden="1" x14ac:dyDescent="0.2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</row>
    <row r="226" spans="1:27" hidden="1" x14ac:dyDescent="0.2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</row>
    <row r="227" spans="1:27" hidden="1" x14ac:dyDescent="0.2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</row>
    <row r="228" spans="1:27" hidden="1" x14ac:dyDescent="0.2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</row>
    <row r="229" spans="1:27" hidden="1" x14ac:dyDescent="0.2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</row>
    <row r="230" spans="1:27" hidden="1" x14ac:dyDescent="0.2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</row>
    <row r="231" spans="1:27" hidden="1" x14ac:dyDescent="0.2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</row>
    <row r="232" spans="1:27" hidden="1" x14ac:dyDescent="0.2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</row>
    <row r="233" spans="1:27" hidden="1" x14ac:dyDescent="0.2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</row>
    <row r="234" spans="1:27" hidden="1" x14ac:dyDescent="0.2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</row>
    <row r="235" spans="1:27" hidden="1" x14ac:dyDescent="0.2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</row>
    <row r="236" spans="1:27" hidden="1" x14ac:dyDescent="0.2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</row>
    <row r="237" spans="1:27" hidden="1" x14ac:dyDescent="0.2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</row>
    <row r="238" spans="1:27" hidden="1" x14ac:dyDescent="0.2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</row>
    <row r="239" spans="1:27" hidden="1" x14ac:dyDescent="0.2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</row>
    <row r="240" spans="1:27" hidden="1" x14ac:dyDescent="0.2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</row>
    <row r="241" spans="1:27" hidden="1" x14ac:dyDescent="0.2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</row>
    <row r="242" spans="1:27" hidden="1" x14ac:dyDescent="0.2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</row>
    <row r="243" spans="1:27" hidden="1" x14ac:dyDescent="0.2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</row>
    <row r="244" spans="1:27" hidden="1" x14ac:dyDescent="0.2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</row>
    <row r="245" spans="1:27" hidden="1" x14ac:dyDescent="0.2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</row>
    <row r="246" spans="1:27" hidden="1" x14ac:dyDescent="0.2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</row>
    <row r="247" spans="1:27" hidden="1" x14ac:dyDescent="0.2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</row>
    <row r="248" spans="1:27" hidden="1" x14ac:dyDescent="0.2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</row>
    <row r="249" spans="1:27" hidden="1" x14ac:dyDescent="0.2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</row>
    <row r="250" spans="1:27" hidden="1" x14ac:dyDescent="0.2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</row>
    <row r="251" spans="1:27" hidden="1" x14ac:dyDescent="0.2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</row>
    <row r="252" spans="1:27" hidden="1" x14ac:dyDescent="0.2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</row>
    <row r="253" spans="1:27" hidden="1" x14ac:dyDescent="0.2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</row>
    <row r="254" spans="1:27" hidden="1" x14ac:dyDescent="0.2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</row>
    <row r="255" spans="1:27" hidden="1" x14ac:dyDescent="0.2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</row>
    <row r="256" spans="1:27" hidden="1" x14ac:dyDescent="0.2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</row>
    <row r="257" spans="1:27" hidden="1" x14ac:dyDescent="0.2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</row>
    <row r="258" spans="1:27" hidden="1" x14ac:dyDescent="0.2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</row>
    <row r="259" spans="1:27" hidden="1" x14ac:dyDescent="0.2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</row>
    <row r="260" spans="1:27" hidden="1" x14ac:dyDescent="0.2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</row>
    <row r="261" spans="1:27" hidden="1" x14ac:dyDescent="0.2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</row>
    <row r="262" spans="1:27" hidden="1" x14ac:dyDescent="0.2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</row>
    <row r="263" spans="1:27" hidden="1" x14ac:dyDescent="0.2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</row>
    <row r="264" spans="1:27" hidden="1" x14ac:dyDescent="0.2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</row>
    <row r="265" spans="1:27" hidden="1" x14ac:dyDescent="0.2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</row>
    <row r="266" spans="1:27" hidden="1" x14ac:dyDescent="0.2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</row>
    <row r="267" spans="1:27" hidden="1" x14ac:dyDescent="0.2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</row>
    <row r="268" spans="1:27" hidden="1" x14ac:dyDescent="0.2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</row>
    <row r="269" spans="1:27" hidden="1" x14ac:dyDescent="0.2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</row>
    <row r="270" spans="1:27" hidden="1" x14ac:dyDescent="0.2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</row>
    <row r="271" spans="1:27" hidden="1" x14ac:dyDescent="0.2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</row>
    <row r="272" spans="1:27" hidden="1" x14ac:dyDescent="0.2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</row>
    <row r="273" spans="1:27" hidden="1" x14ac:dyDescent="0.2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</row>
    <row r="274" spans="1:27" hidden="1" x14ac:dyDescent="0.2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</row>
    <row r="275" spans="1:27" hidden="1" x14ac:dyDescent="0.2">
      <c r="A275" s="11"/>
      <c r="B275" s="80">
        <f>IF(C11="ja",-1500,0)</f>
        <v>0</v>
      </c>
      <c r="C275" s="80">
        <f>IF(AND(C9="ja",C11="ja"),-750,0)</f>
        <v>0</v>
      </c>
      <c r="D275" s="80"/>
      <c r="E275" s="80"/>
      <c r="F275" s="80">
        <f>IF(AND(C11="ja",C12="ja"),-1000,0)</f>
        <v>0</v>
      </c>
      <c r="G275" s="80"/>
      <c r="H275" s="80">
        <f>IF(G276=50,0,G276)</f>
        <v>0</v>
      </c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</row>
    <row r="276" spans="1:27" hidden="1" x14ac:dyDescent="0.2">
      <c r="A276" s="11"/>
      <c r="B276" s="80">
        <f>IF(C11="ja",-750,0)</f>
        <v>0</v>
      </c>
      <c r="C276" s="80">
        <f>IF(AND(C9="neen",C11="ja"),-1500,0)</f>
        <v>0</v>
      </c>
      <c r="D276" s="80"/>
      <c r="E276" s="80"/>
      <c r="F276" s="80">
        <f>-F275</f>
        <v>0</v>
      </c>
      <c r="G276" s="80">
        <f>IF(F276&gt;(F18+F19+F21-50),-(F18+F19+F21-50),F275)</f>
        <v>50</v>
      </c>
      <c r="H276" s="80">
        <f>IF(C12="neen",0,H275)</f>
        <v>0</v>
      </c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</row>
    <row r="277" spans="1:27" hidden="1" x14ac:dyDescent="0.2">
      <c r="A277" s="11"/>
      <c r="B277" s="80"/>
      <c r="C277" s="80">
        <f>SUM(C275:C276)</f>
        <v>0</v>
      </c>
      <c r="D277" s="80">
        <f>IF(C279&gt;(F18+F19-50),-(F18+F19-50),C277)</f>
        <v>50</v>
      </c>
      <c r="E277" s="80">
        <f>IF(D277=50,0,D277)</f>
        <v>0</v>
      </c>
      <c r="F277" s="80"/>
      <c r="G277" s="80"/>
      <c r="H277" s="80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</row>
    <row r="278" spans="1:27" hidden="1" x14ac:dyDescent="0.2">
      <c r="A278" s="11"/>
      <c r="B278" s="80"/>
      <c r="C278" s="80"/>
      <c r="D278" s="80"/>
      <c r="E278" s="80"/>
      <c r="F278" s="80"/>
      <c r="G278" s="80"/>
      <c r="H278" s="80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</row>
    <row r="279" spans="1:27" hidden="1" x14ac:dyDescent="0.2">
      <c r="A279" s="11"/>
      <c r="B279" s="80"/>
      <c r="C279" s="80">
        <f>-C277</f>
        <v>0</v>
      </c>
      <c r="D279" s="80"/>
      <c r="E279" s="80"/>
      <c r="F279" s="80"/>
      <c r="G279" s="80"/>
      <c r="H279" s="80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</row>
    <row r="280" spans="1:27" hidden="1" x14ac:dyDescent="0.2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</row>
    <row r="281" spans="1:27" hidden="1" x14ac:dyDescent="0.2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</row>
    <row r="282" spans="1:27" hidden="1" x14ac:dyDescent="0.2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</row>
    <row r="283" spans="1:27" x14ac:dyDescent="0.2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</row>
    <row r="284" spans="1:27" x14ac:dyDescent="0.2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</row>
    <row r="285" spans="1:27" x14ac:dyDescent="0.2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</row>
    <row r="286" spans="1:27" x14ac:dyDescent="0.2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</row>
    <row r="287" spans="1:27" x14ac:dyDescent="0.2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</row>
    <row r="288" spans="1:27" x14ac:dyDescent="0.2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</row>
    <row r="289" spans="1:27" x14ac:dyDescent="0.2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</row>
    <row r="290" spans="1:27" x14ac:dyDescent="0.2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</row>
    <row r="291" spans="1:27" x14ac:dyDescent="0.2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</row>
    <row r="292" spans="1:27" x14ac:dyDescent="0.2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</row>
    <row r="293" spans="1:27" x14ac:dyDescent="0.2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</row>
    <row r="294" spans="1:27" x14ac:dyDescent="0.2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</row>
    <row r="295" spans="1:27" x14ac:dyDescent="0.2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</row>
    <row r="296" spans="1:27" x14ac:dyDescent="0.2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</row>
  </sheetData>
  <sheetProtection algorithmName="SHA-512" hashValue="aEjD9Z46lcV8tIyH1yCCP5CiNxjNs8d8/Jj8o+T6lD4wuiojU5nip8zcrbefnxwDm2QCbbVj5OxZQUjUqID9vQ==" saltValue="zWGJNADa3ggQ6kaWBYtNWA==" spinCount="100000" sheet="1" objects="1" scenarios="1"/>
  <phoneticPr fontId="0" type="noConversion"/>
  <dataValidations count="5">
    <dataValidation type="list" allowBlank="1" showInputMessage="1" showErrorMessage="1" sqref="C9:F9">
      <formula1>$J$184:$J$185</formula1>
    </dataValidation>
    <dataValidation type="list" allowBlank="1" showInputMessage="1" showErrorMessage="1" sqref="C11:F11">
      <formula1>$K$184:$K$185</formula1>
    </dataValidation>
    <dataValidation type="list" allowBlank="1" showInputMessage="1" showErrorMessage="1" sqref="C12:F12">
      <formula1>$L$184:$L$185</formula1>
    </dataValidation>
    <dataValidation type="list" allowBlank="1" showInputMessage="1" showErrorMessage="1" sqref="C13:F13">
      <formula1>$M$184:$M$185</formula1>
    </dataValidation>
    <dataValidation type="list" allowBlank="1" showInputMessage="1" showErrorMessage="1" sqref="C52">
      <formula1>$E$119:$E$120</formula1>
    </dataValidation>
  </dataValidations>
  <hyperlinks>
    <hyperlink ref="B80" r:id="rId1"/>
    <hyperlink ref="D80" r:id="rId2"/>
    <hyperlink ref="B82" r:id="rId3"/>
    <hyperlink ref="D82" r:id="rId4"/>
    <hyperlink ref="B84" r:id="rId5"/>
  </hyperlinks>
  <pageMargins left="0.75" right="0.75" top="1" bottom="1" header="0.5" footer="0.5"/>
  <pageSetup paperSize="9" scale="93" orientation="landscape" horizontalDpi="300" verticalDpi="300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9</vt:i4>
      </vt:variant>
    </vt:vector>
  </HeadingPairs>
  <TitlesOfParts>
    <vt:vector size="10" baseType="lpstr">
      <vt:lpstr>VKVLEN</vt:lpstr>
      <vt:lpstr>VKVLEN!_1._Zegels_Minuut_Brevet</vt:lpstr>
      <vt:lpstr>VKVLEN!_2._Registratie_Minuut_Brevet</vt:lpstr>
      <vt:lpstr>VKVLEN!_3._Registratie_aanhangsel</vt:lpstr>
      <vt:lpstr>VKVLEN!Aard</vt:lpstr>
      <vt:lpstr>VKVLEN!Afdrukbereik</vt:lpstr>
      <vt:lpstr>VKVLEN!Datum</vt:lpstr>
      <vt:lpstr>VKVLEN!KOSTENFICHE</vt:lpstr>
      <vt:lpstr>VKVLEN!Naam</vt:lpstr>
      <vt:lpstr>VKVLEN!Rep.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2012-08-13T20:04:48Z</dcterms:created>
  <dcterms:modified xsi:type="dcterms:W3CDTF">2014-11-14T22:53:40Z</dcterms:modified>
</cp:coreProperties>
</file>