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LENHV" sheetId="1" r:id="rId1"/>
  </sheets>
  <definedNames>
    <definedName name="_1._Zegels_Minuut_Brevet" localSheetId="0">VKVLENHV!$A$17:$J$17</definedName>
    <definedName name="_1._Zegels_Minuut_Brevet">#REF!</definedName>
    <definedName name="_10._Tweede_getuigschrift" localSheetId="0">VKVLENHV!#REF!</definedName>
    <definedName name="_10._Tweede_getuigschrift">#REF!</definedName>
    <definedName name="_11._Kadaster_uittreksel" localSheetId="0">VKVLENHV!#REF!</definedName>
    <definedName name="_11._Kadaster_uittreksel">#REF!</definedName>
    <definedName name="_12._Getuigen" localSheetId="0">VKVLENHV!#REF!</definedName>
    <definedName name="_12._Getuigen">#REF!</definedName>
    <definedName name="_13._Allerlei_uitgaven" localSheetId="0">VKVLENHV!#REF!</definedName>
    <definedName name="_13._Allerlei_uitgaven">#REF!</definedName>
    <definedName name="_14." localSheetId="0">VKVLENHV!#REF!</definedName>
    <definedName name="_14.">#REF!</definedName>
    <definedName name="_15." localSheetId="0">VKVLENHV!#REF!</definedName>
    <definedName name="_15.">#REF!</definedName>
    <definedName name="_2._Registratie_Minuut_Brevet" localSheetId="0">VKVLENHV!$C$23:$K$23</definedName>
    <definedName name="_2._Registratie_Minuut_Brevet">#REF!</definedName>
    <definedName name="_3._Registratie_aanhangsel" localSheetId="0">VKVLENHV!$G$24:$K$24</definedName>
    <definedName name="_3._Registratie_aanhangsel">#REF!</definedName>
    <definedName name="_4.Zegels_afschrift_grosse" localSheetId="0">VKVLENHV!#REF!</definedName>
    <definedName name="_4.Zegels_afschrift_grosse">#REF!</definedName>
    <definedName name="_5._Hypotheek__inschr._overschr._doorh." localSheetId="0">VKVLENHV!#REF!</definedName>
    <definedName name="_5._Hypotheek__inschr._overschr._doorh.">#REF!</definedName>
    <definedName name="_6._Loon_pandbewaarder" localSheetId="0">VKVLENHV!#REF!</definedName>
    <definedName name="_6._Loon_pandbewaarder">#REF!</definedName>
    <definedName name="_7._Zegels__bord._aanh." localSheetId="0">VKVLENHV!#REF!</definedName>
    <definedName name="_7._Zegels__bord._aanh.">#REF!</definedName>
    <definedName name="_8._Opzoekingen" localSheetId="0">VKVLENHV!#REF!</definedName>
    <definedName name="_8._Opzoekingen">#REF!</definedName>
    <definedName name="_9._Hypothecair_getuigschrift" localSheetId="0">VKVLENHV!#REF!</definedName>
    <definedName name="_9._Hypothecair_getuigschrift">#REF!</definedName>
    <definedName name="Aard" localSheetId="0">VKVLENHV!$C$4:$J$4</definedName>
    <definedName name="Aard">#REF!</definedName>
    <definedName name="_xlnm.Print_Area" localSheetId="0">VKVLENHV!$A$1:$I$99</definedName>
    <definedName name="Datum" localSheetId="0">VKVLENHV!$C$4:$K$40</definedName>
    <definedName name="Datum">#REF!</definedName>
    <definedName name="gemeentelijke_info">#REF!</definedName>
    <definedName name="Kantoor_van_Notaris_J._SIMONART_te_Leuven" localSheetId="0">VKVLENHV!#REF!</definedName>
    <definedName name="Kantoor_van_Notaris_J._SIMONART_te_Leuven">#REF!</definedName>
    <definedName name="KOSTENFICHE" localSheetId="0">VKVLENHV!$A$1:$K$40</definedName>
    <definedName name="KOSTENFICHE">#REF!</definedName>
    <definedName name="Last_Row">IF(Values_Entered,Header_Row+Number_of_Payments,Header_Row)</definedName>
    <definedName name="Naam" localSheetId="0">VKVLENHV!$C$9:$J$9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VKVLENHV!$J$4:$J$42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VKVLENHV!#REF!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VKVLENHV!$A$3:$K$40</definedName>
  </definedNames>
  <calcPr calcId="152511"/>
</workbook>
</file>

<file path=xl/calcChain.xml><?xml version="1.0" encoding="utf-8"?>
<calcChain xmlns="http://schemas.openxmlformats.org/spreadsheetml/2006/main">
  <c r="F37" i="1" l="1"/>
  <c r="G40" i="1" l="1"/>
  <c r="C7" i="1"/>
  <c r="F18" i="1" s="1"/>
  <c r="F19" i="1"/>
  <c r="F24" i="1"/>
  <c r="D48" i="1"/>
  <c r="D56" i="1"/>
  <c r="C59" i="1"/>
  <c r="D64" i="1"/>
  <c r="D67" i="1"/>
  <c r="D70" i="1"/>
  <c r="C83" i="1"/>
  <c r="E116" i="1" s="1"/>
  <c r="E124" i="1" s="1"/>
  <c r="E125" i="1" s="1"/>
  <c r="F87" i="1" s="1"/>
  <c r="F92" i="1" s="1"/>
  <c r="A106" i="1"/>
  <c r="C60" i="1" s="1"/>
  <c r="D167" i="1" s="1"/>
  <c r="D61" i="1" s="1"/>
  <c r="A138" i="1" s="1"/>
  <c r="D72" i="1" s="1"/>
  <c r="F73" i="1" s="1"/>
  <c r="C108" i="1"/>
  <c r="D108" i="1"/>
  <c r="C110" i="1" s="1"/>
  <c r="D90" i="1" s="1"/>
  <c r="E108" i="1"/>
  <c r="C114" i="1"/>
  <c r="E117" i="1"/>
  <c r="E118" i="1"/>
  <c r="E119" i="1"/>
  <c r="E121" i="1"/>
  <c r="C122" i="1"/>
  <c r="E122" i="1"/>
  <c r="G132" i="1"/>
  <c r="C134" i="1"/>
  <c r="D134" i="1"/>
  <c r="C171" i="1"/>
  <c r="F172" i="1"/>
  <c r="F173" i="1"/>
  <c r="F174" i="1"/>
  <c r="F175" i="1"/>
  <c r="F176" i="1"/>
  <c r="E181" i="1" s="1"/>
  <c r="F55" i="1" s="1"/>
  <c r="F177" i="1"/>
  <c r="C178" i="1"/>
  <c r="F178" i="1"/>
  <c r="C179" i="1"/>
  <c r="E179" i="1"/>
  <c r="C194" i="1"/>
  <c r="G194" i="1"/>
  <c r="C195" i="1"/>
  <c r="G195" i="1"/>
  <c r="J211" i="1"/>
  <c r="J213" i="1"/>
  <c r="J214" i="1"/>
  <c r="J215" i="1"/>
  <c r="J219" i="1" s="1"/>
  <c r="G17" i="1" s="1"/>
  <c r="G217" i="1"/>
  <c r="J217" i="1"/>
  <c r="B275" i="1"/>
  <c r="C275" i="1"/>
  <c r="C277" i="1" s="1"/>
  <c r="C279" i="1" s="1"/>
  <c r="D277" i="1" s="1"/>
  <c r="E277" i="1" s="1"/>
  <c r="F21" i="1" s="1"/>
  <c r="F275" i="1"/>
  <c r="F276" i="1"/>
  <c r="B276" i="1"/>
  <c r="C276" i="1"/>
  <c r="H276" i="1"/>
  <c r="F22" i="1" s="1"/>
  <c r="J216" i="1"/>
  <c r="J212" i="1"/>
  <c r="E120" i="1"/>
  <c r="F72" i="1" l="1"/>
  <c r="F74" i="1" s="1"/>
  <c r="F78" i="1" s="1"/>
  <c r="F56" i="1"/>
  <c r="F76" i="1" s="1"/>
  <c r="F96" i="1"/>
  <c r="D92" i="1"/>
  <c r="F93" i="1"/>
  <c r="G28" i="1"/>
  <c r="F94" i="1"/>
  <c r="F98" i="1" s="1"/>
  <c r="F20" i="1"/>
  <c r="G27" i="1" s="1"/>
  <c r="G30" i="1" s="1"/>
  <c r="G276" i="1"/>
  <c r="H275" i="1" s="1"/>
  <c r="G39" i="1"/>
  <c r="G42" i="1" s="1"/>
</calcChain>
</file>

<file path=xl/sharedStrings.xml><?xml version="1.0" encoding="utf-8"?>
<sst xmlns="http://schemas.openxmlformats.org/spreadsheetml/2006/main" count="127" uniqueCount="83">
  <si>
    <t>Dossier</t>
  </si>
  <si>
    <t>Cliënt</t>
  </si>
  <si>
    <t>Prijs</t>
  </si>
  <si>
    <t>Lasten:</t>
  </si>
  <si>
    <t>Basis</t>
  </si>
  <si>
    <t>Betaald voorschot</t>
  </si>
  <si>
    <t>Meeneembaarheid? (bedrag invullen)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</si>
  <si>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</si>
  <si>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</si>
  <si>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</si>
  <si>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</si>
  <si>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Klein beschrijf</t>
  </si>
  <si>
    <t>Meeneembaarheid</t>
  </si>
  <si>
    <t>Abattement</t>
  </si>
  <si>
    <t>Verhoogd abattement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</si>
  <si>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</si>
  <si>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</si>
  <si>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</si>
  <si>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</si>
  <si>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</si>
  <si>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</si>
  <si>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</si>
  <si>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</si>
  <si>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</si>
  <si>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</si>
  <si>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Bodemattesten</t>
  </si>
  <si>
    <t>Andere</t>
  </si>
  <si>
    <t>Totaal uitgaven voor verkoper:</t>
  </si>
  <si>
    <t>Algemeen totaal verkoper: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</si>
  <si>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</si>
  <si>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</si>
  <si>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</si>
  <si>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</si>
  <si>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</si>
  <si>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</si>
  <si>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</si>
  <si>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</si>
  <si>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</si>
  <si>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ja</t>
  </si>
  <si>
    <t>neen</t>
  </si>
  <si>
    <t>Klein beschrijf?</t>
  </si>
  <si>
    <t>Abattement?</t>
  </si>
  <si>
    <t>Verhoogd abattement?</t>
  </si>
  <si>
    <t>Sociaal krediet voor minstens 50%?</t>
  </si>
  <si>
    <t>Aandeel basisakte of verkavelingsakte</t>
  </si>
  <si>
    <t>HYPOTHECAIRE LENING</t>
  </si>
  <si>
    <t>Basis registratie</t>
  </si>
  <si>
    <t>Hoofdsom</t>
  </si>
  <si>
    <t>Aanhor.</t>
  </si>
  <si>
    <t>Basis ereloon</t>
  </si>
  <si>
    <t>Registratie Minuut-Brevet</t>
  </si>
  <si>
    <t>(BTW)</t>
  </si>
  <si>
    <t>Registratie bijlagen</t>
  </si>
  <si>
    <t>Hypotheekrecht</t>
  </si>
  <si>
    <t>Loon pandbewaarder</t>
  </si>
  <si>
    <t>Provisie hypotheken</t>
  </si>
  <si>
    <t>Recht op geschriften</t>
  </si>
  <si>
    <t>Dossierkosten</t>
  </si>
  <si>
    <t>Stedenbouwkundige info of uittreksel</t>
  </si>
  <si>
    <t>Totaal uitgaven</t>
  </si>
  <si>
    <t>Totaal</t>
  </si>
  <si>
    <t>Tot. Uitg.</t>
  </si>
  <si>
    <t>Samen</t>
  </si>
  <si>
    <t>Totaal: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</si>
  <si>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</si>
  <si>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</si>
  <si>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</si>
  <si>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</si>
  <si>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</si>
  <si>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</si>
  <si>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</si>
  <si>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Lening sociaal tarief?</t>
  </si>
  <si>
    <t>HYPOTHECAIRE VOLMACHT KOPER</t>
  </si>
  <si>
    <t>Hoeveel hypotheekkantoren?</t>
  </si>
  <si>
    <t>Registratierecht akte</t>
  </si>
  <si>
    <t>Registratierecht bijlagen</t>
  </si>
  <si>
    <t>Tarief</t>
  </si>
  <si>
    <t>Ereloon G</t>
  </si>
  <si>
    <t>Lening</t>
  </si>
  <si>
    <t>Hypothecaire volmacht</t>
  </si>
  <si>
    <t>VERKOOP ONROEREND GOED VLAANDEREN MET HYPOTHECAIRE LENING EN HYPOTHECAIRE VOLMACHT</t>
  </si>
  <si>
    <t>Inschrijving op hoeveel hypotheekkantoren?</t>
  </si>
  <si>
    <t>Boekje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</si>
</sst>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&quot; Fr&quot;;\-#,##0&quot; Fr&quot;"/>
    <numFmt numFmtId="180" formatCode="0.0000%"/>
    <numFmt numFmtId="181" formatCode="#,##0.00\ &quot;BF&quot;;\-#,##0.00\ &quot;BF&quot;"/>
  </numFmts>
  <fonts count="15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4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thick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1" fontId="8" fillId="0" borderId="0">
      <protection locked="0"/>
    </xf>
    <xf numFmtId="172" fontId="1" fillId="0" borderId="0" applyFont="0" applyFill="0" applyBorder="0" applyAlignment="0" applyProtection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8" fillId="0" borderId="0">
      <protection locked="0"/>
    </xf>
    <xf numFmtId="177" fontId="9" fillId="0" borderId="0">
      <protection locked="0"/>
    </xf>
    <xf numFmtId="177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8" fontId="8" fillId="0" borderId="0">
      <protection locked="0"/>
    </xf>
    <xf numFmtId="0" fontId="10" fillId="0" borderId="0"/>
    <xf numFmtId="0" fontId="13" fillId="0" borderId="0"/>
    <xf numFmtId="0" fontId="1" fillId="0" borderId="0"/>
    <xf numFmtId="0" fontId="13" fillId="0" borderId="0"/>
    <xf numFmtId="177" fontId="8" fillId="0" borderId="1">
      <protection locked="0"/>
    </xf>
    <xf numFmtId="0" fontId="14" fillId="0" borderId="17" applyNumberFormat="0" applyFill="0" applyAlignment="0" applyProtection="0"/>
  </cellStyleXfs>
  <cellXfs count="126">
    <xf numFmtId="0" fontId="0" fillId="0" borderId="0" xfId="0"/>
    <xf numFmtId="166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protection hidden="1"/>
    </xf>
    <xf numFmtId="0" fontId="2" fillId="2" borderId="0" xfId="13" applyNumberFormat="1" applyFont="1" applyFill="1" applyBorder="1" applyAlignment="1" applyProtection="1">
      <alignment horizontal="left"/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7" fontId="1" fillId="2" borderId="0" xfId="13" applyNumberFormat="1" applyFill="1" applyBorder="1" applyAlignment="1" applyProtection="1">
      <protection hidden="1"/>
    </xf>
    <xf numFmtId="166" fontId="1" fillId="2" borderId="3" xfId="13" applyNumberFormat="1" applyFon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center"/>
      <protection hidden="1"/>
    </xf>
    <xf numFmtId="167" fontId="1" fillId="2" borderId="0" xfId="13" applyNumberFormat="1" applyFont="1" applyFill="1" applyBorder="1" applyAlignment="1" applyProtection="1">
      <alignment horizontal="left"/>
      <protection hidden="1"/>
    </xf>
    <xf numFmtId="166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4" xfId="13" applyFont="1" applyFill="1" applyBorder="1" applyAlignment="1" applyProtection="1">
      <alignment horizontal="left"/>
      <protection hidden="1"/>
    </xf>
    <xf numFmtId="166" fontId="1" fillId="2" borderId="5" xfId="13" applyNumberFormat="1" applyFont="1" applyFill="1" applyBorder="1" applyAlignment="1" applyProtection="1">
      <alignment horizontal="left"/>
      <protection hidden="1"/>
    </xf>
    <xf numFmtId="166" fontId="1" fillId="2" borderId="0" xfId="13" applyNumberFormat="1" applyFont="1" applyFill="1" applyBorder="1" applyAlignment="1" applyProtection="1">
      <alignment horizontal="left"/>
      <protection hidden="1"/>
    </xf>
    <xf numFmtId="165" fontId="1" fillId="2" borderId="5" xfId="13" applyNumberFormat="1" applyFill="1" applyBorder="1" applyProtection="1">
      <protection hidden="1"/>
    </xf>
    <xf numFmtId="165" fontId="1" fillId="2" borderId="0" xfId="13" applyNumberForma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165" fontId="1" fillId="2" borderId="0" xfId="13" applyNumberFormat="1" applyFill="1"/>
    <xf numFmtId="0" fontId="1" fillId="2" borderId="0" xfId="13" applyFill="1" applyBorder="1" applyAlignment="1" applyProtection="1">
      <alignment horizontal="center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5" xfId="13" applyFont="1" applyFill="1" applyBorder="1" applyAlignment="1" applyProtection="1">
      <alignment horizontal="left"/>
      <protection hidden="1"/>
    </xf>
    <xf numFmtId="165" fontId="1" fillId="2" borderId="5" xfId="13" applyNumberFormat="1" applyFill="1" applyBorder="1" applyAlignment="1" applyProtection="1">
      <alignment horizontal="left"/>
      <protection hidden="1"/>
    </xf>
    <xf numFmtId="0" fontId="1" fillId="2" borderId="5" xfId="13" applyFont="1" applyFill="1" applyBorder="1" applyProtection="1"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5" fontId="1" fillId="2" borderId="0" xfId="13" applyNumberFormat="1" applyFill="1" applyBorder="1" applyProtection="1">
      <protection hidden="1"/>
    </xf>
    <xf numFmtId="0" fontId="1" fillId="2" borderId="6" xfId="13" applyFont="1" applyFill="1" applyBorder="1" applyAlignment="1" applyProtection="1">
      <alignment horizontal="left"/>
      <protection hidden="1"/>
    </xf>
    <xf numFmtId="0" fontId="1" fillId="2" borderId="4" xfId="13" applyFont="1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7" fontId="1" fillId="2" borderId="0" xfId="13" applyNumberFormat="1" applyFill="1" applyProtection="1">
      <protection hidden="1"/>
    </xf>
    <xf numFmtId="167" fontId="1" fillId="2" borderId="0" xfId="13" applyNumberFormat="1" applyFill="1" applyBorder="1" applyAlignment="1" applyProtection="1">
      <alignment horizontal="left"/>
      <protection hidden="1"/>
    </xf>
    <xf numFmtId="0" fontId="1" fillId="2" borderId="7" xfId="13" applyFill="1" applyBorder="1" applyAlignment="1" applyProtection="1">
      <alignment horizontal="left"/>
      <protection hidden="1"/>
    </xf>
    <xf numFmtId="165" fontId="1" fillId="2" borderId="5" xfId="13" applyNumberFormat="1" applyFill="1" applyBorder="1" applyAlignment="1" applyProtection="1">
      <protection hidden="1"/>
    </xf>
    <xf numFmtId="0" fontId="1" fillId="2" borderId="8" xfId="13" applyFill="1" applyBorder="1" applyAlignment="1" applyProtection="1">
      <alignment horizontal="left"/>
      <protection hidden="1"/>
    </xf>
    <xf numFmtId="0" fontId="1" fillId="2" borderId="9" xfId="13" applyFont="1" applyFill="1" applyBorder="1" applyProtection="1">
      <protection hidden="1"/>
    </xf>
    <xf numFmtId="0" fontId="1" fillId="2" borderId="10" xfId="13" applyFont="1" applyFill="1" applyBorder="1" applyAlignment="1" applyProtection="1">
      <alignment horizontal="left"/>
      <protection hidden="1"/>
    </xf>
    <xf numFmtId="0" fontId="1" fillId="2" borderId="11" xfId="13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>
      <protection hidden="1"/>
    </xf>
    <xf numFmtId="0" fontId="3" fillId="2" borderId="0" xfId="9" applyFill="1" applyAlignment="1" applyProtection="1">
      <protection hidden="1"/>
    </xf>
    <xf numFmtId="167" fontId="1" fillId="2" borderId="0" xfId="13" applyNumberFormat="1" applyFill="1" applyBorder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7" fontId="1" fillId="2" borderId="0" xfId="13" applyNumberFormat="1" applyFont="1" applyFill="1" applyProtection="1">
      <protection hidden="1"/>
    </xf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12" xfId="13" applyNumberFormat="1" applyFont="1" applyFill="1" applyBorder="1" applyProtection="1">
      <protection hidden="1"/>
    </xf>
    <xf numFmtId="169" fontId="5" fillId="2" borderId="13" xfId="13" applyNumberFormat="1" applyFont="1" applyFill="1" applyBorder="1" applyAlignment="1" applyProtection="1">
      <alignment horizontal="center"/>
      <protection hidden="1"/>
    </xf>
    <xf numFmtId="0" fontId="5" fillId="2" borderId="13" xfId="13" applyFont="1" applyFill="1" applyBorder="1" applyAlignment="1" applyProtection="1">
      <alignment horizontal="center"/>
      <protection hidden="1"/>
    </xf>
    <xf numFmtId="0" fontId="5" fillId="2" borderId="14" xfId="13" applyFont="1" applyFill="1" applyBorder="1" applyAlignment="1" applyProtection="1">
      <alignment horizontal="center"/>
      <protection hidden="1"/>
    </xf>
    <xf numFmtId="168" fontId="6" fillId="2" borderId="13" xfId="13" applyNumberFormat="1" applyFont="1" applyFill="1" applyBorder="1" applyProtection="1">
      <protection hidden="1"/>
    </xf>
    <xf numFmtId="169" fontId="6" fillId="2" borderId="13" xfId="13" applyNumberFormat="1" applyFont="1" applyFill="1" applyBorder="1" applyProtection="1">
      <protection hidden="1"/>
    </xf>
    <xf numFmtId="170" fontId="6" fillId="2" borderId="13" xfId="13" applyNumberFormat="1" applyFont="1" applyFill="1" applyBorder="1" applyProtection="1">
      <protection hidden="1"/>
    </xf>
    <xf numFmtId="170" fontId="6" fillId="2" borderId="14" xfId="13" applyNumberFormat="1" applyFont="1" applyFill="1" applyBorder="1" applyProtection="1">
      <protection hidden="1"/>
    </xf>
    <xf numFmtId="0" fontId="6" fillId="2" borderId="15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6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9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6" xfId="13" applyFont="1" applyFill="1" applyBorder="1" applyProtection="1">
      <protection hidden="1"/>
    </xf>
    <xf numFmtId="168" fontId="5" fillId="2" borderId="13" xfId="13" applyNumberFormat="1" applyFont="1" applyFill="1" applyBorder="1" applyProtection="1">
      <protection hidden="1"/>
    </xf>
    <xf numFmtId="0" fontId="2" fillId="3" borderId="2" xfId="13" applyFont="1" applyFill="1" applyBorder="1" applyAlignment="1" applyProtection="1">
      <alignment horizontal="left"/>
      <protection hidden="1"/>
    </xf>
    <xf numFmtId="0" fontId="12" fillId="3" borderId="2" xfId="13" applyFont="1" applyFill="1" applyBorder="1" applyAlignment="1" applyProtection="1">
      <alignment horizontal="left" vertical="center"/>
      <protection hidden="1"/>
    </xf>
    <xf numFmtId="0" fontId="2" fillId="4" borderId="0" xfId="13" applyNumberFormat="1" applyFont="1" applyFill="1" applyBorder="1" applyAlignment="1" applyProtection="1">
      <alignment horizontal="left"/>
      <protection locked="0" hidden="1"/>
    </xf>
    <xf numFmtId="0" fontId="1" fillId="4" borderId="0" xfId="13" applyFont="1" applyFill="1" applyBorder="1" applyAlignment="1" applyProtection="1">
      <alignment horizontal="left"/>
      <protection locked="0"/>
    </xf>
    <xf numFmtId="165" fontId="1" fillId="5" borderId="0" xfId="13" applyNumberFormat="1" applyFill="1" applyBorder="1" applyAlignment="1" applyProtection="1">
      <protection locked="0" hidden="1"/>
    </xf>
    <xf numFmtId="165" fontId="1" fillId="6" borderId="3" xfId="13" applyNumberFormat="1" applyFill="1" applyBorder="1" applyAlignment="1" applyProtection="1">
      <protection hidden="1"/>
    </xf>
    <xf numFmtId="165" fontId="1" fillId="7" borderId="0" xfId="13" applyNumberFormat="1" applyFill="1" applyBorder="1" applyAlignment="1" applyProtection="1">
      <protection locked="0" hidden="1"/>
    </xf>
    <xf numFmtId="165" fontId="1" fillId="8" borderId="0" xfId="13" applyNumberFormat="1" applyFont="1" applyFill="1" applyBorder="1" applyAlignment="1" applyProtection="1">
      <alignment horizontal="left"/>
      <protection locked="0" hidden="1"/>
    </xf>
    <xf numFmtId="0" fontId="1" fillId="5" borderId="0" xfId="13" applyFill="1" applyBorder="1" applyAlignment="1" applyProtection="1">
      <alignment horizontal="center"/>
      <protection locked="0" hidden="1"/>
    </xf>
    <xf numFmtId="165" fontId="1" fillId="5" borderId="0" xfId="13" applyNumberFormat="1" applyFill="1" applyBorder="1" applyAlignment="1" applyProtection="1">
      <alignment horizontal="left"/>
      <protection locked="0" hidden="1"/>
    </xf>
    <xf numFmtId="165" fontId="11" fillId="4" borderId="0" xfId="0" applyNumberFormat="1" applyFont="1" applyFill="1" applyBorder="1" applyAlignment="1" applyProtection="1">
      <alignment horizontal="left"/>
      <protection locked="0" hidden="1"/>
    </xf>
    <xf numFmtId="165" fontId="1" fillId="4" borderId="0" xfId="13" applyNumberFormat="1" applyFill="1" applyBorder="1" applyAlignment="1" applyProtection="1">
      <alignment horizontal="left"/>
      <protection locked="0" hidden="1"/>
    </xf>
    <xf numFmtId="0" fontId="1" fillId="3" borderId="0" xfId="13" applyFont="1" applyFill="1" applyBorder="1" applyAlignment="1" applyProtection="1">
      <alignment horizontal="left"/>
      <protection hidden="1"/>
    </xf>
    <xf numFmtId="0" fontId="12" fillId="3" borderId="0" xfId="13" applyFont="1" applyFill="1" applyBorder="1" applyAlignment="1" applyProtection="1">
      <alignment horizontal="left" vertical="center"/>
      <protection hidden="1"/>
    </xf>
    <xf numFmtId="165" fontId="1" fillId="5" borderId="0" xfId="13" applyNumberFormat="1" applyFill="1" applyBorder="1" applyAlignment="1" applyProtection="1">
      <alignment horizontal="left"/>
      <protection hidden="1"/>
    </xf>
    <xf numFmtId="164" fontId="1" fillId="6" borderId="0" xfId="13" applyNumberFormat="1" applyFill="1" applyBorder="1" applyAlignment="1" applyProtection="1">
      <protection hidden="1"/>
    </xf>
    <xf numFmtId="0" fontId="5" fillId="2" borderId="13" xfId="13" applyFont="1" applyFill="1" applyBorder="1" applyAlignment="1" applyProtection="1">
      <alignment horizontal="left"/>
      <protection hidden="1"/>
    </xf>
    <xf numFmtId="179" fontId="6" fillId="2" borderId="13" xfId="13" applyNumberFormat="1" applyFont="1" applyFill="1" applyBorder="1" applyProtection="1">
      <protection hidden="1"/>
    </xf>
    <xf numFmtId="169" fontId="6" fillId="2" borderId="0" xfId="13" applyNumberFormat="1" applyFont="1" applyFill="1" applyProtection="1">
      <protection hidden="1"/>
    </xf>
    <xf numFmtId="180" fontId="6" fillId="2" borderId="13" xfId="13" applyNumberFormat="1" applyFont="1" applyFill="1" applyBorder="1" applyProtection="1">
      <protection hidden="1"/>
    </xf>
    <xf numFmtId="179" fontId="5" fillId="2" borderId="13" xfId="13" applyNumberFormat="1" applyFont="1" applyFill="1" applyBorder="1" applyProtection="1">
      <protection hidden="1"/>
    </xf>
    <xf numFmtId="181" fontId="1" fillId="2" borderId="0" xfId="13" applyNumberFormat="1" applyFill="1" applyProtection="1">
      <protection hidden="1"/>
    </xf>
    <xf numFmtId="164" fontId="1" fillId="2" borderId="0" xfId="13" applyNumberFormat="1" applyFill="1" applyBorder="1" applyAlignment="1" applyProtection="1">
      <protection hidden="1"/>
    </xf>
    <xf numFmtId="1" fontId="1" fillId="2" borderId="0" xfId="13" applyNumberFormat="1" applyFill="1" applyBorder="1" applyAlignment="1" applyProtection="1">
      <alignment horizontal="right"/>
      <protection hidden="1"/>
    </xf>
    <xf numFmtId="0" fontId="1" fillId="2" borderId="0" xfId="13" applyFill="1" applyBorder="1" applyProtection="1">
      <protection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164" fontId="1" fillId="2" borderId="0" xfId="13" applyNumberFormat="1" applyFill="1" applyBorder="1" applyProtection="1">
      <protection hidden="1"/>
    </xf>
    <xf numFmtId="0" fontId="1" fillId="3" borderId="0" xfId="13" applyFill="1" applyBorder="1" applyProtection="1">
      <protection hidden="1"/>
    </xf>
    <xf numFmtId="0" fontId="12" fillId="3" borderId="0" xfId="13" applyFont="1" applyFill="1" applyBorder="1" applyAlignment="1" applyProtection="1">
      <alignment vertical="center"/>
      <protection hidden="1"/>
    </xf>
    <xf numFmtId="0" fontId="1" fillId="3" borderId="2" xfId="13" applyNumberFormat="1" applyFill="1" applyBorder="1" applyAlignment="1" applyProtection="1">
      <protection hidden="1"/>
    </xf>
    <xf numFmtId="166" fontId="1" fillId="3" borderId="2" xfId="13" applyNumberFormat="1" applyFill="1" applyBorder="1" applyAlignment="1" applyProtection="1">
      <protection hidden="1"/>
    </xf>
    <xf numFmtId="0" fontId="1" fillId="5" borderId="0" xfId="13" applyFill="1"/>
    <xf numFmtId="0" fontId="0" fillId="2" borderId="0" xfId="0" applyFill="1" applyProtection="1">
      <protection hidden="1"/>
    </xf>
    <xf numFmtId="166" fontId="1" fillId="2" borderId="0" xfId="13" applyNumberFormat="1" applyFill="1" applyBorder="1" applyAlignment="1" applyProtection="1">
      <alignment horizontal="right"/>
      <protection hidden="1"/>
    </xf>
    <xf numFmtId="0" fontId="1" fillId="2" borderId="0" xfId="13" applyFill="1" applyBorder="1" applyAlignment="1" applyProtection="1">
      <alignment horizontal="right"/>
      <protection hidden="1"/>
    </xf>
    <xf numFmtId="0" fontId="1" fillId="2" borderId="0" xfId="13" applyFont="1" applyFill="1" applyBorder="1" applyAlignment="1" applyProtection="1">
      <alignment horizontal="right"/>
      <protection hidden="1"/>
    </xf>
    <xf numFmtId="0" fontId="1" fillId="2" borderId="4" xfId="13" applyFill="1" applyBorder="1"/>
    <xf numFmtId="164" fontId="1" fillId="2" borderId="0" xfId="13" applyNumberFormat="1" applyFont="1" applyFill="1" applyBorder="1" applyProtection="1">
      <protection hidden="1"/>
    </xf>
    <xf numFmtId="165" fontId="1" fillId="4" borderId="0" xfId="13" applyNumberFormat="1" applyFill="1" applyBorder="1" applyAlignment="1" applyProtection="1">
      <alignment horizontal="left"/>
      <protection locked="0"/>
    </xf>
    <xf numFmtId="165" fontId="1" fillId="5" borderId="0" xfId="13" applyNumberFormat="1" applyFill="1" applyBorder="1" applyAlignment="1" applyProtection="1">
      <alignment horizontal="left"/>
      <protection locked="0"/>
    </xf>
    <xf numFmtId="0" fontId="0" fillId="6" borderId="0" xfId="0" applyFill="1" applyBorder="1" applyAlignment="1" applyProtection="1">
      <alignment horizontal="center"/>
      <protection locked="0"/>
    </xf>
    <xf numFmtId="164" fontId="1" fillId="5" borderId="0" xfId="13" applyNumberFormat="1" applyFill="1" applyBorder="1" applyAlignment="1" applyProtection="1">
      <protection locked="0"/>
    </xf>
    <xf numFmtId="164" fontId="1" fillId="5" borderId="0" xfId="13" applyNumberFormat="1" applyFill="1" applyBorder="1" applyAlignment="1" applyProtection="1">
      <alignment horizontal="right"/>
      <protection locked="0"/>
    </xf>
    <xf numFmtId="1" fontId="1" fillId="5" borderId="0" xfId="13" applyNumberFormat="1" applyFill="1" applyBorder="1" applyAlignment="1" applyProtection="1">
      <alignment horizontal="center"/>
      <protection locked="0"/>
    </xf>
    <xf numFmtId="0" fontId="1" fillId="4" borderId="0" xfId="13" applyFont="1" applyFill="1" applyBorder="1" applyAlignment="1" applyProtection="1">
      <alignment horizontal="center"/>
      <protection locked="0"/>
    </xf>
    <xf numFmtId="0" fontId="1" fillId="5" borderId="0" xfId="13" applyFont="1" applyFill="1" applyBorder="1" applyAlignment="1" applyProtection="1">
      <alignment horizontal="center"/>
      <protection locked="0" hidden="1"/>
    </xf>
    <xf numFmtId="0" fontId="2" fillId="9" borderId="10" xfId="13" applyFont="1" applyFill="1" applyBorder="1" applyAlignment="1" applyProtection="1">
      <alignment horizontal="left"/>
      <protection hidden="1"/>
    </xf>
    <xf numFmtId="165" fontId="1" fillId="9" borderId="10" xfId="13" applyNumberFormat="1" applyFill="1" applyBorder="1" applyProtection="1">
      <protection hidden="1"/>
    </xf>
    <xf numFmtId="0" fontId="2" fillId="10" borderId="10" xfId="13" applyFont="1" applyFill="1" applyBorder="1" applyAlignment="1" applyProtection="1">
      <alignment horizontal="left"/>
      <protection hidden="1"/>
    </xf>
    <xf numFmtId="165" fontId="1" fillId="10" borderId="10" xfId="13" applyNumberFormat="1" applyFill="1" applyBorder="1" applyAlignment="1" applyProtection="1">
      <protection hidden="1"/>
    </xf>
    <xf numFmtId="165" fontId="1" fillId="9" borderId="10" xfId="13" applyNumberFormat="1" applyFill="1" applyBorder="1" applyAlignment="1" applyProtection="1">
      <alignment horizontal="left"/>
      <protection hidden="1"/>
    </xf>
    <xf numFmtId="164" fontId="1" fillId="9" borderId="10" xfId="13" applyNumberFormat="1" applyFill="1" applyBorder="1" applyProtection="1">
      <protection hidden="1"/>
    </xf>
    <xf numFmtId="49" fontId="1" fillId="11" borderId="0" xfId="13" applyNumberFormat="1" applyFont="1" applyFill="1" applyBorder="1" applyAlignment="1" applyProtection="1">
      <alignment horizontal="left"/>
      <protection hidden="1"/>
    </xf>
    <xf numFmtId="0" fontId="1" fillId="5" borderId="0" xfId="13" applyFill="1" applyBorder="1" applyAlignment="1" applyProtection="1">
      <alignment horizontal="center"/>
      <protection locked="0"/>
    </xf>
    <xf numFmtId="165" fontId="1" fillId="12" borderId="0" xfId="13" applyNumberFormat="1" applyFill="1" applyBorder="1" applyAlignment="1" applyProtection="1">
      <alignment horizontal="left"/>
      <protection locked="0" hidden="1"/>
    </xf>
    <xf numFmtId="165" fontId="1" fillId="12" borderId="0" xfId="13" applyNumberForma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0" fontId="1" fillId="11" borderId="0" xfId="13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LENHVDAC.xlsx" TargetMode="External"/><Relationship Id="rId2" Type="http://schemas.openxmlformats.org/officeDocument/2006/relationships/hyperlink" Target="VKVLENHVAV.xlsx" TargetMode="External"/><Relationship Id="rId1" Type="http://schemas.openxmlformats.org/officeDocument/2006/relationships/hyperlink" Target="VKVLENHVAK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Boekje.xlsx" TargetMode="External"/><Relationship Id="rId4" Type="http://schemas.openxmlformats.org/officeDocument/2006/relationships/hyperlink" Target="VKVLENHV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15"/>
  <sheetViews>
    <sheetView tabSelected="1" zoomScaleNormal="100" workbookViewId="0">
      <selection activeCell="C3" sqref="C3"/>
    </sheetView>
  </sheetViews>
  <sheetFormatPr defaultRowHeight="12.75" x14ac:dyDescent="0.2"/>
  <cols>
    <col min="1" max="1" width="31.7109375" style="2" customWidth="1"/>
    <col min="2" max="2" width="5.5703125" style="2" customWidth="1"/>
    <col min="3" max="3" width="16.5703125" style="2" customWidth="1"/>
    <col min="4" max="4" width="15.5703125" style="2" customWidth="1"/>
    <col min="5" max="5" width="9.140625" style="2" customWidth="1"/>
    <col min="6" max="6" width="16.28515625" style="2" customWidth="1"/>
    <col min="7" max="7" width="14.85546875" style="2" customWidth="1"/>
    <col min="8" max="8" width="15.42578125" style="2" customWidth="1"/>
    <col min="9" max="9" width="16.7109375" style="2" customWidth="1"/>
    <col min="10" max="10" width="12.28515625" style="2" customWidth="1"/>
    <col min="11" max="11" width="15.85546875" style="2" bestFit="1" customWidth="1"/>
    <col min="12" max="20" width="9.140625" style="2"/>
    <col min="21" max="21" width="12.140625" style="2" bestFit="1" customWidth="1"/>
    <col min="22" max="16384" width="9.140625" style="2"/>
  </cols>
  <sheetData>
    <row r="1" spans="1:11" ht="29.25" customHeight="1" thickTop="1" x14ac:dyDescent="0.2">
      <c r="A1" s="69" t="s">
        <v>80</v>
      </c>
      <c r="B1" s="68"/>
      <c r="C1" s="68"/>
      <c r="D1" s="68"/>
      <c r="E1" s="68"/>
      <c r="F1" s="68"/>
      <c r="G1" s="68"/>
      <c r="H1" s="68"/>
      <c r="I1" s="97"/>
      <c r="J1" s="98"/>
      <c r="K1" s="1"/>
    </row>
    <row r="2" spans="1:11" x14ac:dyDescent="0.2">
      <c r="A2" s="3"/>
      <c r="B2" s="3"/>
      <c r="C2" s="3"/>
      <c r="D2" s="3"/>
      <c r="E2" s="3"/>
      <c r="F2" s="3"/>
      <c r="G2" s="3"/>
      <c r="H2" s="3"/>
      <c r="I2" s="4"/>
      <c r="J2" s="4"/>
      <c r="K2" s="4"/>
    </row>
    <row r="3" spans="1:11" x14ac:dyDescent="0.2">
      <c r="A3" s="3" t="s">
        <v>0</v>
      </c>
      <c r="B3" s="3"/>
      <c r="C3" s="70"/>
      <c r="D3" s="5"/>
      <c r="E3" s="5"/>
      <c r="F3" s="5"/>
      <c r="G3" s="3"/>
      <c r="H3" s="3"/>
      <c r="I3" s="4"/>
      <c r="J3" s="4"/>
      <c r="K3" s="6"/>
    </row>
    <row r="4" spans="1:11" x14ac:dyDescent="0.2">
      <c r="A4" s="3" t="s">
        <v>1</v>
      </c>
      <c r="B4" s="3"/>
      <c r="C4" s="71"/>
      <c r="D4" s="7"/>
      <c r="E4" s="7"/>
      <c r="F4" s="7"/>
      <c r="G4" s="8"/>
      <c r="I4" s="9"/>
      <c r="J4" s="4"/>
    </row>
    <row r="5" spans="1:11" x14ac:dyDescent="0.2">
      <c r="A5" s="4" t="s">
        <v>2</v>
      </c>
      <c r="B5" s="4"/>
      <c r="C5" s="72">
        <v>0</v>
      </c>
      <c r="D5" s="10"/>
      <c r="E5" s="10"/>
      <c r="F5" s="10"/>
      <c r="G5" s="8"/>
      <c r="H5" s="4"/>
      <c r="I5" s="10"/>
      <c r="J5" s="4"/>
    </row>
    <row r="6" spans="1:11" x14ac:dyDescent="0.2">
      <c r="A6" s="4" t="s">
        <v>3</v>
      </c>
      <c r="B6" s="4"/>
      <c r="C6" s="72">
        <v>0</v>
      </c>
      <c r="D6" s="10"/>
      <c r="E6" s="10"/>
      <c r="F6" s="10"/>
      <c r="G6" s="8"/>
      <c r="H6" s="4"/>
      <c r="I6" s="10"/>
      <c r="J6" s="4"/>
    </row>
    <row r="7" spans="1:11" x14ac:dyDescent="0.2">
      <c r="A7" s="11" t="s">
        <v>4</v>
      </c>
      <c r="B7" s="11"/>
      <c r="C7" s="73">
        <f>C5+C6</f>
        <v>0</v>
      </c>
      <c r="D7" s="10"/>
      <c r="E7" s="10"/>
      <c r="F7" s="10"/>
      <c r="G7" s="8"/>
      <c r="H7" s="4"/>
      <c r="I7" s="10"/>
      <c r="J7" s="4"/>
    </row>
    <row r="8" spans="1:11" x14ac:dyDescent="0.2">
      <c r="A8" s="7" t="s">
        <v>5</v>
      </c>
      <c r="B8" s="7"/>
      <c r="C8" s="74">
        <v>0</v>
      </c>
      <c r="D8" s="10"/>
      <c r="E8" s="10"/>
      <c r="F8" s="10"/>
      <c r="G8" s="8"/>
      <c r="H8" s="4"/>
      <c r="I8" s="10"/>
      <c r="J8" s="4"/>
    </row>
    <row r="9" spans="1:11" x14ac:dyDescent="0.2">
      <c r="A9" s="7" t="s">
        <v>40</v>
      </c>
      <c r="B9" s="7"/>
      <c r="C9" s="113" t="s">
        <v>39</v>
      </c>
      <c r="D9" s="12"/>
      <c r="E9" s="12"/>
      <c r="F9" s="12"/>
      <c r="G9" s="8"/>
      <c r="I9" s="9"/>
      <c r="J9" s="4"/>
    </row>
    <row r="10" spans="1:11" x14ac:dyDescent="0.2">
      <c r="A10" s="7" t="s">
        <v>6</v>
      </c>
      <c r="B10" s="7"/>
      <c r="C10" s="75">
        <v>0</v>
      </c>
      <c r="D10" s="13"/>
      <c r="E10" s="13"/>
      <c r="F10" s="13"/>
      <c r="G10" s="8"/>
      <c r="I10" s="9"/>
      <c r="J10" s="4"/>
    </row>
    <row r="11" spans="1:11" x14ac:dyDescent="0.2">
      <c r="A11" s="7" t="s">
        <v>41</v>
      </c>
      <c r="B11" s="7"/>
      <c r="C11" s="113" t="s">
        <v>39</v>
      </c>
      <c r="D11" s="12"/>
      <c r="E11" s="12"/>
      <c r="F11" s="12"/>
      <c r="G11" s="8"/>
      <c r="H11" s="8"/>
      <c r="I11" s="14"/>
      <c r="J11" s="4"/>
      <c r="K11" s="10"/>
    </row>
    <row r="12" spans="1:11" x14ac:dyDescent="0.2">
      <c r="A12" s="7" t="s">
        <v>42</v>
      </c>
      <c r="B12" s="7"/>
      <c r="C12" s="113" t="s">
        <v>39</v>
      </c>
      <c r="D12" s="12"/>
      <c r="E12" s="12"/>
      <c r="F12" s="12"/>
      <c r="G12" s="7"/>
      <c r="I12" s="9"/>
      <c r="J12" s="4"/>
      <c r="K12" s="4"/>
    </row>
    <row r="13" spans="1:11" x14ac:dyDescent="0.2">
      <c r="A13" s="7" t="s">
        <v>43</v>
      </c>
      <c r="B13" s="7"/>
      <c r="C13" s="113" t="s">
        <v>39</v>
      </c>
      <c r="D13" s="12"/>
      <c r="E13" s="12"/>
      <c r="F13" s="12"/>
      <c r="G13" s="7"/>
      <c r="H13" s="3"/>
      <c r="I13" s="4"/>
      <c r="J13" s="4"/>
      <c r="K13" s="4"/>
    </row>
    <row r="14" spans="1:11" ht="13.5" thickBot="1" x14ac:dyDescent="0.25">
      <c r="A14" s="15" t="s">
        <v>7</v>
      </c>
      <c r="B14" s="15"/>
      <c r="C14" s="3"/>
      <c r="D14" s="3"/>
      <c r="E14" s="3"/>
      <c r="F14" s="3"/>
      <c r="G14" s="3"/>
      <c r="H14" s="3"/>
      <c r="I14" s="4"/>
      <c r="J14" s="4"/>
      <c r="K14" s="4"/>
    </row>
    <row r="15" spans="1:11" ht="14.25" thickTop="1" thickBot="1" x14ac:dyDescent="0.25">
      <c r="A15" s="114" t="s">
        <v>8</v>
      </c>
      <c r="B15" s="16"/>
      <c r="C15" s="3"/>
      <c r="D15" s="3"/>
      <c r="E15" s="3"/>
      <c r="F15" s="3"/>
      <c r="G15" s="3"/>
      <c r="H15" s="3"/>
      <c r="I15" s="4"/>
      <c r="J15" s="4"/>
      <c r="K15" s="4"/>
    </row>
    <row r="16" spans="1:11" ht="14.25" thickTop="1" thickBot="1" x14ac:dyDescent="0.25">
      <c r="A16" s="3"/>
      <c r="B16" s="3"/>
      <c r="C16" s="3"/>
      <c r="D16" s="3"/>
      <c r="E16" s="3"/>
      <c r="F16" s="3"/>
      <c r="G16" s="3"/>
      <c r="H16" s="3"/>
      <c r="I16" s="4"/>
      <c r="J16" s="4"/>
      <c r="K16" s="4"/>
    </row>
    <row r="17" spans="1:11" ht="14.25" thickTop="1" thickBot="1" x14ac:dyDescent="0.25">
      <c r="A17" s="17" t="s">
        <v>9</v>
      </c>
      <c r="B17" s="18"/>
      <c r="C17" s="3"/>
      <c r="D17" s="3"/>
      <c r="E17" s="3"/>
      <c r="G17" s="19">
        <f>IF(AND(C9="ja",C13="ja"),J219-250,J219)</f>
        <v>0</v>
      </c>
      <c r="J17" s="9"/>
    </row>
    <row r="18" spans="1:11" ht="13.5" thickTop="1" x14ac:dyDescent="0.2">
      <c r="A18" s="7" t="s">
        <v>10</v>
      </c>
      <c r="B18" s="7"/>
      <c r="C18" s="8"/>
      <c r="D18" s="8"/>
      <c r="E18" s="8"/>
      <c r="F18" s="20">
        <f>C7*10/100</f>
        <v>0</v>
      </c>
      <c r="G18" s="21"/>
      <c r="J18" s="14"/>
      <c r="K18" s="10"/>
    </row>
    <row r="19" spans="1:11" x14ac:dyDescent="0.2">
      <c r="A19" s="7"/>
      <c r="B19" s="7"/>
      <c r="C19" s="7" t="s">
        <v>11</v>
      </c>
      <c r="D19" s="7"/>
      <c r="E19" s="7"/>
      <c r="F19" s="20">
        <f>IF(C9="ja",-F18/2,0)</f>
        <v>0</v>
      </c>
      <c r="G19" s="21"/>
      <c r="J19" s="14"/>
      <c r="K19" s="10"/>
    </row>
    <row r="20" spans="1:11" x14ac:dyDescent="0.2">
      <c r="A20" s="7"/>
      <c r="B20" s="7"/>
      <c r="C20" s="7" t="s">
        <v>12</v>
      </c>
      <c r="D20" s="7"/>
      <c r="E20" s="7"/>
      <c r="F20" s="20">
        <f>IF(C10&gt;(F18+F19),-(F18+F19),-C10)</f>
        <v>0</v>
      </c>
      <c r="G20" s="21"/>
      <c r="J20" s="14"/>
      <c r="K20" s="10"/>
    </row>
    <row r="21" spans="1:11" x14ac:dyDescent="0.2">
      <c r="A21" s="7"/>
      <c r="B21" s="7"/>
      <c r="C21" s="7" t="s">
        <v>13</v>
      </c>
      <c r="D21" s="7"/>
      <c r="E21" s="7"/>
      <c r="F21" s="22">
        <f>E277</f>
        <v>0</v>
      </c>
      <c r="G21" s="21"/>
      <c r="J21" s="14"/>
      <c r="K21" s="10"/>
    </row>
    <row r="22" spans="1:11" x14ac:dyDescent="0.2">
      <c r="A22" s="7"/>
      <c r="B22" s="7"/>
      <c r="C22" s="7" t="s">
        <v>14</v>
      </c>
      <c r="D22" s="7"/>
      <c r="E22" s="7"/>
      <c r="F22" s="20">
        <f>H276</f>
        <v>0</v>
      </c>
      <c r="G22" s="21"/>
      <c r="J22" s="14"/>
      <c r="K22" s="10"/>
    </row>
    <row r="23" spans="1:11" x14ac:dyDescent="0.2">
      <c r="A23" s="8" t="s">
        <v>15</v>
      </c>
      <c r="B23" s="8"/>
      <c r="C23" s="8"/>
      <c r="D23" s="8"/>
      <c r="E23" s="8"/>
      <c r="F23" s="77">
        <v>0</v>
      </c>
      <c r="G23" s="21"/>
      <c r="J23" s="4"/>
      <c r="K23" s="4"/>
    </row>
    <row r="24" spans="1:11" x14ac:dyDescent="0.2">
      <c r="A24" s="7" t="s">
        <v>16</v>
      </c>
      <c r="B24" s="7"/>
      <c r="D24" s="76">
        <v>0</v>
      </c>
      <c r="E24" s="23"/>
      <c r="F24" s="20">
        <f>D24*30</f>
        <v>0</v>
      </c>
      <c r="G24" s="21"/>
      <c r="J24" s="4"/>
      <c r="K24" s="4"/>
    </row>
    <row r="25" spans="1:11" x14ac:dyDescent="0.2">
      <c r="A25" s="7" t="s">
        <v>17</v>
      </c>
      <c r="B25" s="7"/>
      <c r="C25" s="8"/>
      <c r="D25" s="8"/>
      <c r="E25" s="8"/>
      <c r="F25" s="77">
        <v>770</v>
      </c>
      <c r="G25" s="21"/>
      <c r="J25" s="4"/>
      <c r="K25" s="4"/>
    </row>
    <row r="26" spans="1:11" ht="15.75" thickBot="1" x14ac:dyDescent="0.3">
      <c r="A26" s="24" t="s">
        <v>44</v>
      </c>
      <c r="B26" s="24"/>
      <c r="C26" s="25"/>
      <c r="D26" s="25"/>
      <c r="E26" s="25"/>
      <c r="F26" s="78">
        <v>0</v>
      </c>
      <c r="G26" s="21"/>
      <c r="J26" s="4"/>
      <c r="K26" s="4"/>
    </row>
    <row r="27" spans="1:11" ht="14.25" thickTop="1" thickBot="1" x14ac:dyDescent="0.25">
      <c r="A27" s="26" t="s">
        <v>18</v>
      </c>
      <c r="B27" s="7"/>
      <c r="C27" s="8"/>
      <c r="D27" s="8"/>
      <c r="E27" s="8"/>
      <c r="G27" s="27">
        <f>SUM(F18:F26)</f>
        <v>770</v>
      </c>
      <c r="J27" s="4"/>
      <c r="K27" s="4"/>
    </row>
    <row r="28" spans="1:11" ht="14.25" thickTop="1" thickBot="1" x14ac:dyDescent="0.25">
      <c r="C28" s="8"/>
      <c r="D28" s="8"/>
      <c r="E28" s="8"/>
      <c r="F28" s="28" t="s">
        <v>19</v>
      </c>
      <c r="G28" s="19">
        <f>(G17+F25)*21%</f>
        <v>161.69999999999999</v>
      </c>
      <c r="J28" s="4"/>
      <c r="K28" s="4"/>
    </row>
    <row r="29" spans="1:11" ht="14.25" thickTop="1" thickBot="1" x14ac:dyDescent="0.25">
      <c r="A29" s="29"/>
      <c r="B29" s="29"/>
      <c r="C29" s="8"/>
      <c r="D29" s="8"/>
      <c r="E29" s="8"/>
      <c r="F29" s="30"/>
      <c r="G29" s="31"/>
      <c r="J29" s="4"/>
      <c r="K29" s="4"/>
    </row>
    <row r="30" spans="1:11" ht="14.25" thickTop="1" thickBot="1" x14ac:dyDescent="0.25">
      <c r="A30" s="32" t="s">
        <v>20</v>
      </c>
      <c r="B30" s="33"/>
      <c r="C30" s="8"/>
      <c r="D30" s="8"/>
      <c r="E30" s="8"/>
      <c r="F30" s="34"/>
      <c r="G30" s="115">
        <f>SUM(G17:G28)</f>
        <v>931.7</v>
      </c>
      <c r="J30" s="4"/>
      <c r="K30" s="4"/>
    </row>
    <row r="31" spans="1:11" ht="14.25" thickTop="1" thickBot="1" x14ac:dyDescent="0.25">
      <c r="A31" s="7"/>
      <c r="B31" s="7"/>
      <c r="C31" s="8"/>
      <c r="D31" s="8"/>
      <c r="E31" s="8"/>
      <c r="F31" s="8"/>
      <c r="G31" s="34"/>
      <c r="H31" s="35"/>
      <c r="J31" s="4"/>
      <c r="K31" s="4"/>
    </row>
    <row r="32" spans="1:11" ht="14.25" thickTop="1" thickBot="1" x14ac:dyDescent="0.25">
      <c r="A32" s="116" t="s">
        <v>21</v>
      </c>
      <c r="B32" s="16"/>
      <c r="C32" s="8"/>
      <c r="D32" s="8"/>
      <c r="E32" s="8"/>
      <c r="F32" s="8"/>
      <c r="G32" s="36"/>
      <c r="H32" s="4"/>
      <c r="J32" s="4"/>
      <c r="K32" s="4"/>
    </row>
    <row r="33" spans="1:11" ht="13.5" thickTop="1" x14ac:dyDescent="0.2">
      <c r="A33" s="7"/>
      <c r="B33" s="7"/>
      <c r="C33" s="8"/>
      <c r="D33" s="8"/>
      <c r="E33" s="8"/>
      <c r="F33" s="8"/>
      <c r="G33" s="36"/>
      <c r="H33" s="4"/>
      <c r="J33" s="4"/>
      <c r="K33" s="4"/>
    </row>
    <row r="34" spans="1:11" x14ac:dyDescent="0.2">
      <c r="A34" s="7" t="s">
        <v>22</v>
      </c>
      <c r="B34" s="7"/>
      <c r="C34" s="8"/>
      <c r="D34" s="8"/>
      <c r="E34" s="8"/>
      <c r="F34" s="79">
        <v>0</v>
      </c>
      <c r="G34" s="4"/>
      <c r="J34" s="4"/>
      <c r="K34" s="4"/>
    </row>
    <row r="35" spans="1:11" x14ac:dyDescent="0.2">
      <c r="A35" s="7" t="s">
        <v>23</v>
      </c>
      <c r="B35" s="7"/>
      <c r="C35" s="8"/>
      <c r="D35" s="8"/>
      <c r="E35" s="8"/>
      <c r="F35" s="79">
        <v>0</v>
      </c>
      <c r="G35" s="4"/>
      <c r="J35" s="4"/>
      <c r="K35" s="4"/>
    </row>
    <row r="36" spans="1:11" x14ac:dyDescent="0.2">
      <c r="A36" s="7" t="s">
        <v>24</v>
      </c>
      <c r="B36" s="7"/>
      <c r="C36" s="8"/>
      <c r="D36" s="8"/>
      <c r="E36" s="8"/>
      <c r="F36" s="122">
        <v>0</v>
      </c>
      <c r="G36" s="4"/>
      <c r="J36" s="4"/>
      <c r="K36" s="4"/>
    </row>
    <row r="37" spans="1:11" x14ac:dyDescent="0.2">
      <c r="A37" s="7" t="s">
        <v>25</v>
      </c>
      <c r="B37" s="120"/>
      <c r="C37" s="125"/>
      <c r="D37" s="121">
        <v>0</v>
      </c>
      <c r="E37" s="9"/>
      <c r="F37" s="123">
        <f>D37*50</f>
        <v>0</v>
      </c>
      <c r="G37" s="4"/>
      <c r="J37" s="4"/>
      <c r="K37" s="4"/>
    </row>
    <row r="38" spans="1:11" ht="13.5" thickBot="1" x14ac:dyDescent="0.25">
      <c r="A38" s="7" t="s">
        <v>26</v>
      </c>
      <c r="B38" s="7"/>
      <c r="C38" s="8"/>
      <c r="D38" s="8"/>
      <c r="E38" s="8"/>
      <c r="F38" s="79">
        <v>0</v>
      </c>
      <c r="G38" s="4"/>
      <c r="J38" s="4"/>
      <c r="K38" s="4"/>
    </row>
    <row r="39" spans="1:11" ht="14.25" thickTop="1" thickBot="1" x14ac:dyDescent="0.25">
      <c r="A39" s="26" t="s">
        <v>27</v>
      </c>
      <c r="B39" s="7"/>
      <c r="C39" s="8"/>
      <c r="D39" s="8"/>
      <c r="E39" s="8"/>
      <c r="G39" s="27">
        <f>SUM(F34:F38)</f>
        <v>0</v>
      </c>
      <c r="J39" s="4"/>
      <c r="K39" s="10"/>
    </row>
    <row r="40" spans="1:11" ht="14.25" thickTop="1" thickBot="1" x14ac:dyDescent="0.25">
      <c r="A40" s="37"/>
      <c r="B40" s="8"/>
      <c r="C40" s="8"/>
      <c r="D40" s="8"/>
      <c r="E40" s="8"/>
      <c r="F40" s="28" t="s">
        <v>19</v>
      </c>
      <c r="G40" s="38">
        <f>(F34+F37+F38)*21%</f>
        <v>0</v>
      </c>
      <c r="J40" s="4"/>
      <c r="K40" s="10"/>
    </row>
    <row r="41" spans="1:11" ht="14.25" thickTop="1" thickBot="1" x14ac:dyDescent="0.25">
      <c r="A41" s="39"/>
      <c r="B41" s="8"/>
      <c r="C41" s="8"/>
      <c r="D41" s="8"/>
      <c r="E41" s="8"/>
      <c r="F41" s="40"/>
      <c r="G41" s="21"/>
      <c r="J41" s="4"/>
      <c r="K41" s="10"/>
    </row>
    <row r="42" spans="1:11" ht="14.25" thickTop="1" thickBot="1" x14ac:dyDescent="0.25">
      <c r="A42" s="41" t="s">
        <v>28</v>
      </c>
      <c r="B42" s="33"/>
      <c r="C42" s="8"/>
      <c r="D42" s="8"/>
      <c r="E42" s="8"/>
      <c r="F42" s="42"/>
      <c r="G42" s="117">
        <f>SUM(G39:G40)</f>
        <v>0</v>
      </c>
      <c r="H42" s="104"/>
      <c r="I42" s="29"/>
      <c r="J42" s="4"/>
      <c r="K42" s="10"/>
    </row>
    <row r="43" spans="1:11" ht="13.5" thickTop="1" x14ac:dyDescent="0.2">
      <c r="A43" s="7"/>
      <c r="B43" s="7"/>
      <c r="C43" s="8"/>
      <c r="D43" s="8"/>
      <c r="E43" s="8"/>
      <c r="F43" s="8"/>
      <c r="G43" s="8"/>
      <c r="H43" s="8"/>
      <c r="I43" s="10"/>
      <c r="J43" s="4"/>
      <c r="K43" s="10"/>
    </row>
    <row r="44" spans="1:11" ht="27.75" customHeight="1" x14ac:dyDescent="0.2">
      <c r="A44" s="81" t="s">
        <v>45</v>
      </c>
      <c r="B44" s="80"/>
      <c r="C44" s="8"/>
      <c r="D44" s="8"/>
      <c r="E44" s="8"/>
      <c r="F44" s="8"/>
      <c r="G44" s="8"/>
      <c r="H44" s="8"/>
      <c r="I44" s="10"/>
      <c r="J44" s="4"/>
      <c r="K44" s="10"/>
    </row>
    <row r="45" spans="1:11" x14ac:dyDescent="0.2">
      <c r="A45" s="7"/>
      <c r="B45" s="7"/>
      <c r="C45" s="8"/>
      <c r="D45" s="8"/>
      <c r="E45" s="8"/>
      <c r="F45" s="8"/>
      <c r="G45" s="8"/>
      <c r="H45" s="8"/>
      <c r="I45" s="10"/>
      <c r="J45" s="4"/>
      <c r="K45" s="10"/>
    </row>
    <row r="46" spans="1:11" x14ac:dyDescent="0.2">
      <c r="A46" s="7" t="s">
        <v>46</v>
      </c>
      <c r="C46" s="7" t="s">
        <v>47</v>
      </c>
      <c r="D46" s="106">
        <v>0</v>
      </c>
      <c r="E46" s="8"/>
      <c r="F46" s="8"/>
      <c r="G46" s="8"/>
      <c r="H46" s="8"/>
      <c r="I46" s="10"/>
      <c r="J46" s="4"/>
      <c r="K46" s="10"/>
    </row>
    <row r="47" spans="1:11" x14ac:dyDescent="0.2">
      <c r="A47" s="7"/>
      <c r="C47" s="7" t="s">
        <v>48</v>
      </c>
      <c r="D47" s="106">
        <v>0</v>
      </c>
      <c r="E47" s="8"/>
      <c r="F47" s="8"/>
      <c r="G47" s="8"/>
      <c r="H47" s="8"/>
      <c r="I47" s="10"/>
      <c r="J47" s="4"/>
      <c r="K47" s="10"/>
    </row>
    <row r="48" spans="1:11" x14ac:dyDescent="0.2">
      <c r="A48" s="7"/>
      <c r="C48" s="7" t="s">
        <v>4</v>
      </c>
      <c r="D48" s="82">
        <f>SUM(D46:D47)</f>
        <v>0</v>
      </c>
      <c r="E48" s="8"/>
      <c r="F48" s="8"/>
      <c r="G48" s="8"/>
      <c r="H48" s="8"/>
      <c r="I48" s="10"/>
      <c r="J48" s="4"/>
      <c r="K48" s="10"/>
    </row>
    <row r="49" spans="1:11" x14ac:dyDescent="0.2">
      <c r="A49" s="7"/>
      <c r="C49" s="7"/>
      <c r="D49" s="20"/>
      <c r="E49" s="8"/>
      <c r="F49" s="8"/>
      <c r="G49" s="8"/>
      <c r="H49" s="8"/>
      <c r="I49" s="10"/>
      <c r="J49" s="4"/>
      <c r="K49" s="10"/>
    </row>
    <row r="50" spans="1:11" x14ac:dyDescent="0.2">
      <c r="A50" s="7" t="s">
        <v>49</v>
      </c>
      <c r="C50" s="7"/>
      <c r="D50" s="107">
        <v>0</v>
      </c>
      <c r="E50" s="8"/>
      <c r="F50" s="8"/>
      <c r="G50" s="8"/>
      <c r="H50" s="8"/>
      <c r="I50" s="10"/>
      <c r="J50" s="4"/>
      <c r="K50" s="10"/>
    </row>
    <row r="51" spans="1:11" x14ac:dyDescent="0.2">
      <c r="A51" s="7"/>
      <c r="C51" s="7"/>
      <c r="D51" s="8"/>
      <c r="E51" s="8"/>
      <c r="F51" s="8"/>
      <c r="G51" s="8"/>
      <c r="H51" s="8"/>
      <c r="I51" s="10"/>
      <c r="J51" s="4"/>
      <c r="K51" s="10"/>
    </row>
    <row r="52" spans="1:11" x14ac:dyDescent="0.2">
      <c r="A52" s="7" t="s">
        <v>71</v>
      </c>
      <c r="C52" s="112" t="s">
        <v>39</v>
      </c>
      <c r="D52" s="8"/>
      <c r="E52" s="8"/>
      <c r="F52" s="8"/>
      <c r="G52" s="8"/>
      <c r="H52" s="8"/>
      <c r="I52" s="10"/>
      <c r="J52" s="4"/>
      <c r="K52" s="10"/>
    </row>
    <row r="53" spans="1:11" ht="15" x14ac:dyDescent="0.25">
      <c r="A53" s="24" t="s">
        <v>81</v>
      </c>
      <c r="B53" s="100"/>
      <c r="C53" s="108">
        <v>1</v>
      </c>
      <c r="D53" s="8"/>
      <c r="E53" s="8"/>
      <c r="F53" s="8"/>
      <c r="G53" s="8"/>
      <c r="H53" s="8"/>
      <c r="I53" s="10"/>
      <c r="J53" s="4"/>
      <c r="K53" s="10"/>
    </row>
    <row r="54" spans="1:11" x14ac:dyDescent="0.2">
      <c r="A54" s="7" t="s">
        <v>7</v>
      </c>
      <c r="C54" s="7"/>
      <c r="D54" s="8"/>
      <c r="E54" s="8"/>
      <c r="F54" s="8"/>
      <c r="G54" s="8"/>
      <c r="H54" s="8"/>
      <c r="I54" s="10"/>
      <c r="J54" s="4"/>
      <c r="K54" s="10"/>
    </row>
    <row r="55" spans="1:11" x14ac:dyDescent="0.2">
      <c r="A55" s="7"/>
      <c r="C55" s="8"/>
      <c r="D55" s="8"/>
      <c r="E55" s="102" t="s">
        <v>9</v>
      </c>
      <c r="F55" s="20">
        <f>IF(C52="ja",E181/2+4.239,E181)</f>
        <v>0</v>
      </c>
      <c r="I55" s="10"/>
      <c r="J55" s="4"/>
      <c r="K55" s="10"/>
    </row>
    <row r="56" spans="1:11" x14ac:dyDescent="0.2">
      <c r="A56" s="7" t="s">
        <v>50</v>
      </c>
      <c r="C56" s="8"/>
      <c r="D56" s="20">
        <f>D48/100</f>
        <v>0</v>
      </c>
      <c r="E56" s="102" t="s">
        <v>51</v>
      </c>
      <c r="F56" s="20">
        <f>F55*21/100</f>
        <v>0</v>
      </c>
      <c r="I56" s="10"/>
      <c r="J56" s="4"/>
      <c r="K56" s="10"/>
    </row>
    <row r="57" spans="1:11" x14ac:dyDescent="0.2">
      <c r="A57" s="7" t="s">
        <v>52</v>
      </c>
      <c r="C57" s="8"/>
      <c r="D57" s="107">
        <v>0</v>
      </c>
      <c r="E57" s="102"/>
      <c r="F57" s="20"/>
      <c r="I57" s="10"/>
      <c r="J57" s="4"/>
      <c r="K57" s="10"/>
    </row>
    <row r="58" spans="1:11" x14ac:dyDescent="0.2">
      <c r="A58" s="7"/>
      <c r="C58" s="8"/>
      <c r="D58" s="20"/>
      <c r="E58" s="102"/>
      <c r="F58" s="20"/>
      <c r="I58" s="10"/>
      <c r="J58" s="4"/>
      <c r="K58" s="10"/>
    </row>
    <row r="59" spans="1:11" x14ac:dyDescent="0.2">
      <c r="A59" s="7" t="s">
        <v>53</v>
      </c>
      <c r="C59" s="20">
        <f>D48*0.3%</f>
        <v>0</v>
      </c>
      <c r="D59" s="20"/>
      <c r="E59" s="102"/>
      <c r="F59" s="20"/>
      <c r="I59" s="10"/>
      <c r="J59" s="4"/>
      <c r="K59" s="10"/>
    </row>
    <row r="60" spans="1:11" x14ac:dyDescent="0.2">
      <c r="A60" s="7" t="s">
        <v>54</v>
      </c>
      <c r="C60" s="20">
        <f>A106*C53</f>
        <v>87.31</v>
      </c>
      <c r="D60" s="20"/>
      <c r="E60" s="102"/>
      <c r="F60" s="20"/>
      <c r="I60" s="10"/>
      <c r="J60" s="4"/>
      <c r="K60" s="10"/>
    </row>
    <row r="61" spans="1:11" x14ac:dyDescent="0.2">
      <c r="A61" s="7" t="s">
        <v>55</v>
      </c>
      <c r="C61" s="8"/>
      <c r="D61" s="20">
        <f>IF((D167-C59-C60)&lt;22,D167+50,D167)</f>
        <v>150</v>
      </c>
      <c r="E61" s="102"/>
      <c r="F61" s="20"/>
      <c r="I61" s="10"/>
      <c r="J61" s="4"/>
      <c r="K61" s="10"/>
    </row>
    <row r="62" spans="1:11" x14ac:dyDescent="0.2">
      <c r="A62" s="7"/>
      <c r="C62" s="8"/>
      <c r="D62" s="20"/>
      <c r="E62" s="102"/>
      <c r="F62" s="20"/>
      <c r="I62" s="10"/>
      <c r="J62" s="4"/>
      <c r="K62" s="10"/>
    </row>
    <row r="63" spans="1:11" x14ac:dyDescent="0.2">
      <c r="A63" s="7" t="s">
        <v>56</v>
      </c>
      <c r="C63" s="8"/>
      <c r="D63" s="20">
        <v>50</v>
      </c>
      <c r="E63" s="102"/>
      <c r="F63" s="20"/>
      <c r="I63" s="10"/>
      <c r="J63" s="4"/>
      <c r="K63" s="10"/>
    </row>
    <row r="64" spans="1:11" x14ac:dyDescent="0.2">
      <c r="A64" s="7"/>
      <c r="C64" s="8" t="s">
        <v>51</v>
      </c>
      <c r="D64" s="20">
        <f>D63*21%</f>
        <v>10.5</v>
      </c>
      <c r="E64" s="102"/>
      <c r="F64" s="20"/>
      <c r="I64" s="10"/>
      <c r="J64" s="4"/>
      <c r="K64" s="10"/>
    </row>
    <row r="65" spans="1:11" x14ac:dyDescent="0.2">
      <c r="A65" s="7"/>
      <c r="C65" s="8"/>
      <c r="D65" s="20"/>
      <c r="E65" s="102"/>
      <c r="F65" s="20"/>
      <c r="I65" s="10"/>
      <c r="J65" s="4"/>
      <c r="K65" s="10"/>
    </row>
    <row r="66" spans="1:11" x14ac:dyDescent="0.2">
      <c r="A66" s="7" t="s">
        <v>57</v>
      </c>
      <c r="C66" s="8"/>
      <c r="D66" s="107">
        <v>660</v>
      </c>
      <c r="E66" s="102"/>
      <c r="F66" s="20"/>
      <c r="I66" s="10"/>
      <c r="J66" s="4"/>
      <c r="K66" s="10"/>
    </row>
    <row r="67" spans="1:11" x14ac:dyDescent="0.2">
      <c r="A67" s="7"/>
      <c r="C67" s="8" t="s">
        <v>51</v>
      </c>
      <c r="D67" s="20">
        <f>D66*21%</f>
        <v>138.6</v>
      </c>
      <c r="E67" s="102"/>
      <c r="F67" s="20"/>
      <c r="I67" s="10"/>
      <c r="J67" s="4"/>
      <c r="K67" s="10"/>
    </row>
    <row r="68" spans="1:11" x14ac:dyDescent="0.2">
      <c r="A68" s="7"/>
      <c r="C68" s="8"/>
      <c r="D68" s="20"/>
      <c r="E68" s="102"/>
      <c r="F68" s="20"/>
      <c r="I68" s="10"/>
      <c r="J68" s="4"/>
      <c r="K68" s="10"/>
    </row>
    <row r="69" spans="1:11" x14ac:dyDescent="0.2">
      <c r="A69" s="7" t="s">
        <v>58</v>
      </c>
      <c r="C69" s="8"/>
      <c r="D69" s="107">
        <v>0</v>
      </c>
      <c r="E69" s="102"/>
      <c r="F69" s="20"/>
      <c r="I69" s="10"/>
      <c r="J69" s="4"/>
      <c r="K69" s="10"/>
    </row>
    <row r="70" spans="1:11" x14ac:dyDescent="0.2">
      <c r="A70" s="7"/>
      <c r="C70" s="8" t="s">
        <v>51</v>
      </c>
      <c r="D70" s="20">
        <f>D69*21%</f>
        <v>0</v>
      </c>
      <c r="E70" s="102"/>
      <c r="F70" s="20"/>
      <c r="I70" s="10"/>
      <c r="J70" s="4"/>
      <c r="K70" s="10"/>
    </row>
    <row r="71" spans="1:11" x14ac:dyDescent="0.2">
      <c r="A71" s="7"/>
      <c r="C71" s="8"/>
      <c r="D71" s="20"/>
      <c r="E71" s="102"/>
      <c r="F71" s="20"/>
      <c r="I71" s="10"/>
      <c r="J71" s="4"/>
      <c r="K71" s="10"/>
    </row>
    <row r="72" spans="1:11" x14ac:dyDescent="0.2">
      <c r="A72" s="7"/>
      <c r="C72" s="8" t="s">
        <v>59</v>
      </c>
      <c r="D72" s="20">
        <f>A138</f>
        <v>860</v>
      </c>
      <c r="E72" s="102" t="s">
        <v>60</v>
      </c>
      <c r="F72" s="20">
        <f>F55</f>
        <v>0</v>
      </c>
      <c r="I72" s="10"/>
      <c r="J72" s="4"/>
      <c r="K72" s="10"/>
    </row>
    <row r="73" spans="1:11" x14ac:dyDescent="0.2">
      <c r="A73" s="7"/>
      <c r="C73" s="8"/>
      <c r="D73" s="20"/>
      <c r="E73" s="102" t="s">
        <v>61</v>
      </c>
      <c r="F73" s="20">
        <f>D72</f>
        <v>860</v>
      </c>
      <c r="I73" s="10"/>
      <c r="J73" s="4"/>
      <c r="K73" s="10"/>
    </row>
    <row r="74" spans="1:11" x14ac:dyDescent="0.2">
      <c r="A74" s="7"/>
      <c r="C74" s="8"/>
      <c r="D74" s="8"/>
      <c r="E74" s="102" t="s">
        <v>62</v>
      </c>
      <c r="F74" s="20">
        <f>SUM(F72+D72)</f>
        <v>860</v>
      </c>
      <c r="I74" s="10"/>
      <c r="J74" s="4"/>
      <c r="K74" s="10"/>
    </row>
    <row r="75" spans="1:11" x14ac:dyDescent="0.2">
      <c r="A75" s="7"/>
      <c r="C75" s="8"/>
      <c r="D75" s="8"/>
      <c r="E75" s="102"/>
      <c r="F75" s="20"/>
      <c r="I75" s="10"/>
      <c r="J75" s="4"/>
      <c r="K75" s="10"/>
    </row>
    <row r="76" spans="1:11" x14ac:dyDescent="0.2">
      <c r="A76" s="7"/>
      <c r="C76" s="8"/>
      <c r="D76" s="8"/>
      <c r="E76" s="102" t="s">
        <v>19</v>
      </c>
      <c r="F76" s="20">
        <f>SUM(D64,D67,D70,F56)</f>
        <v>149.1</v>
      </c>
      <c r="I76" s="10"/>
      <c r="J76" s="4"/>
      <c r="K76" s="10"/>
    </row>
    <row r="77" spans="1:11" ht="13.5" thickBot="1" x14ac:dyDescent="0.25">
      <c r="A77" s="7"/>
      <c r="C77" s="8"/>
      <c r="D77" s="8"/>
      <c r="E77" s="102"/>
      <c r="F77" s="20"/>
      <c r="I77" s="10"/>
      <c r="J77" s="4"/>
      <c r="K77" s="10"/>
    </row>
    <row r="78" spans="1:11" ht="14.25" thickTop="1" thickBot="1" x14ac:dyDescent="0.25">
      <c r="A78" s="7"/>
      <c r="C78" s="8"/>
      <c r="D78" s="8"/>
      <c r="E78" s="102" t="s">
        <v>63</v>
      </c>
      <c r="F78" s="118">
        <f>SUM(F74:F76)</f>
        <v>1009.1</v>
      </c>
      <c r="I78" s="10"/>
      <c r="J78" s="4"/>
      <c r="K78" s="10"/>
    </row>
    <row r="79" spans="1:11" ht="13.5" thickTop="1" x14ac:dyDescent="0.2">
      <c r="A79" s="7"/>
      <c r="C79" s="7"/>
      <c r="D79" s="8"/>
      <c r="E79" s="8"/>
      <c r="F79" s="8"/>
      <c r="G79" s="8"/>
      <c r="H79" s="20"/>
      <c r="I79" s="10"/>
      <c r="J79" s="4"/>
      <c r="K79" s="10"/>
    </row>
    <row r="80" spans="1:11" ht="22.5" customHeight="1" x14ac:dyDescent="0.2">
      <c r="A80" s="96" t="s">
        <v>72</v>
      </c>
      <c r="B80" s="95"/>
      <c r="C80" s="95"/>
      <c r="D80" s="92"/>
      <c r="E80" s="92"/>
      <c r="F80" s="92"/>
      <c r="G80" s="92"/>
      <c r="H80" s="20"/>
      <c r="I80" s="10"/>
      <c r="J80" s="4"/>
      <c r="K80" s="10"/>
    </row>
    <row r="81" spans="1:11" x14ac:dyDescent="0.2">
      <c r="A81" s="4" t="s">
        <v>47</v>
      </c>
      <c r="B81" s="4"/>
      <c r="C81" s="109">
        <v>0</v>
      </c>
      <c r="D81" s="29"/>
      <c r="E81" s="4"/>
      <c r="F81" s="4"/>
      <c r="G81" s="4"/>
      <c r="H81" s="20"/>
      <c r="I81" s="10"/>
      <c r="J81" s="4"/>
      <c r="K81" s="10"/>
    </row>
    <row r="82" spans="1:11" x14ac:dyDescent="0.2">
      <c r="A82" s="4" t="s">
        <v>48</v>
      </c>
      <c r="B82" s="4"/>
      <c r="C82" s="109">
        <v>0</v>
      </c>
      <c r="D82" s="29"/>
      <c r="E82" s="29"/>
      <c r="F82" s="29"/>
      <c r="G82" s="29"/>
      <c r="H82" s="20"/>
      <c r="I82" s="10"/>
      <c r="J82" s="4"/>
      <c r="K82" s="10"/>
    </row>
    <row r="83" spans="1:11" x14ac:dyDescent="0.2">
      <c r="A83" s="4" t="s">
        <v>4</v>
      </c>
      <c r="B83" s="4"/>
      <c r="C83" s="83">
        <f>SUM(C81:C82)</f>
        <v>0</v>
      </c>
      <c r="D83" s="29"/>
      <c r="E83" s="29"/>
      <c r="F83" s="29"/>
      <c r="G83" s="29"/>
      <c r="H83" s="20"/>
      <c r="I83" s="10"/>
      <c r="J83" s="4"/>
      <c r="K83" s="10"/>
    </row>
    <row r="84" spans="1:11" x14ac:dyDescent="0.2">
      <c r="A84" s="8"/>
      <c r="B84" s="91"/>
      <c r="C84" s="92"/>
      <c r="D84" s="8"/>
      <c r="E84" s="29"/>
      <c r="F84" s="29"/>
      <c r="G84" s="29"/>
      <c r="H84" s="20"/>
      <c r="I84" s="10"/>
      <c r="J84" s="4"/>
      <c r="K84" s="10"/>
    </row>
    <row r="85" spans="1:11" x14ac:dyDescent="0.2">
      <c r="A85" s="7" t="s">
        <v>73</v>
      </c>
      <c r="B85" s="29"/>
      <c r="C85" s="111">
        <v>1</v>
      </c>
      <c r="D85" s="29"/>
      <c r="E85" s="4"/>
      <c r="F85" s="4"/>
      <c r="G85" s="90"/>
      <c r="H85" s="20"/>
      <c r="I85" s="10"/>
      <c r="J85" s="4"/>
      <c r="K85" s="10"/>
    </row>
    <row r="86" spans="1:11" x14ac:dyDescent="0.2">
      <c r="A86" s="15" t="s">
        <v>7</v>
      </c>
      <c r="B86" s="3"/>
      <c r="C86" s="3"/>
      <c r="D86" s="3"/>
      <c r="E86" s="4"/>
      <c r="F86" s="4"/>
      <c r="G86" s="90"/>
      <c r="H86" s="20"/>
      <c r="I86" s="10"/>
      <c r="J86" s="4"/>
      <c r="K86" s="10"/>
    </row>
    <row r="87" spans="1:11" x14ac:dyDescent="0.2">
      <c r="A87" s="8" t="s">
        <v>56</v>
      </c>
      <c r="B87" s="8"/>
      <c r="C87" s="8"/>
      <c r="D87" s="93">
        <v>50</v>
      </c>
      <c r="E87" s="101" t="s">
        <v>9</v>
      </c>
      <c r="F87" s="90">
        <f>E125</f>
        <v>0</v>
      </c>
      <c r="H87" s="20"/>
      <c r="I87" s="10"/>
      <c r="J87" s="4"/>
      <c r="K87" s="10"/>
    </row>
    <row r="88" spans="1:11" x14ac:dyDescent="0.2">
      <c r="A88" s="8" t="s">
        <v>74</v>
      </c>
      <c r="B88" s="8"/>
      <c r="C88" s="8"/>
      <c r="D88" s="93">
        <v>50</v>
      </c>
      <c r="E88" s="101"/>
      <c r="F88" s="90"/>
      <c r="H88" s="20"/>
      <c r="I88" s="10"/>
      <c r="J88" s="4"/>
      <c r="K88" s="10"/>
    </row>
    <row r="89" spans="1:11" x14ac:dyDescent="0.2">
      <c r="A89" s="8" t="s">
        <v>75</v>
      </c>
      <c r="B89" s="8"/>
      <c r="C89" s="8"/>
      <c r="D89" s="110">
        <v>0</v>
      </c>
      <c r="E89" s="101"/>
      <c r="F89" s="90"/>
      <c r="H89" s="20"/>
      <c r="I89" s="10"/>
      <c r="J89" s="4"/>
      <c r="K89" s="10"/>
    </row>
    <row r="90" spans="1:11" x14ac:dyDescent="0.2">
      <c r="A90" s="7" t="s">
        <v>70</v>
      </c>
      <c r="B90" s="8"/>
      <c r="C90" s="8"/>
      <c r="D90" s="110">
        <f>C110</f>
        <v>185</v>
      </c>
      <c r="E90" s="101"/>
      <c r="F90" s="90"/>
      <c r="H90" s="20"/>
      <c r="I90" s="10"/>
      <c r="J90" s="4"/>
      <c r="K90" s="10"/>
    </row>
    <row r="91" spans="1:11" x14ac:dyDescent="0.2">
      <c r="A91" s="8"/>
      <c r="B91" s="8"/>
      <c r="C91" s="8"/>
      <c r="D91" s="93"/>
      <c r="E91" s="101"/>
      <c r="F91" s="90"/>
      <c r="H91" s="20"/>
      <c r="I91" s="10"/>
      <c r="J91" s="4"/>
      <c r="K91" s="10"/>
    </row>
    <row r="92" spans="1:11" x14ac:dyDescent="0.2">
      <c r="A92" s="8"/>
      <c r="B92" s="8"/>
      <c r="C92" s="8" t="s">
        <v>59</v>
      </c>
      <c r="D92" s="93">
        <f>SUM(D87:D91)</f>
        <v>285</v>
      </c>
      <c r="E92" s="101" t="s">
        <v>60</v>
      </c>
      <c r="F92" s="90">
        <f>F87</f>
        <v>0</v>
      </c>
      <c r="H92" s="20"/>
      <c r="I92" s="10"/>
      <c r="J92" s="4"/>
      <c r="K92" s="10"/>
    </row>
    <row r="93" spans="1:11" x14ac:dyDescent="0.2">
      <c r="A93" s="8"/>
      <c r="B93" s="8"/>
      <c r="C93" s="8"/>
      <c r="D93" s="8"/>
      <c r="E93" s="101" t="s">
        <v>61</v>
      </c>
      <c r="F93" s="90">
        <f>SUM(D87:D91)</f>
        <v>285</v>
      </c>
      <c r="H93" s="20"/>
      <c r="I93" s="10"/>
      <c r="J93" s="4"/>
      <c r="K93" s="10"/>
    </row>
    <row r="94" spans="1:11" x14ac:dyDescent="0.2">
      <c r="A94" s="8"/>
      <c r="B94" s="8"/>
      <c r="C94" s="8"/>
      <c r="D94" s="8"/>
      <c r="E94" s="101" t="s">
        <v>62</v>
      </c>
      <c r="F94" s="90">
        <f>SUM(F92:F93)</f>
        <v>285</v>
      </c>
      <c r="H94" s="20"/>
      <c r="I94" s="10"/>
      <c r="J94" s="4"/>
      <c r="K94" s="10"/>
    </row>
    <row r="95" spans="1:11" x14ac:dyDescent="0.2">
      <c r="A95" s="92"/>
      <c r="B95" s="92"/>
      <c r="C95" s="92"/>
      <c r="D95" s="92"/>
      <c r="E95" s="102"/>
      <c r="F95" s="94"/>
      <c r="H95" s="8"/>
      <c r="I95" s="10"/>
      <c r="J95" s="4"/>
      <c r="K95" s="10"/>
    </row>
    <row r="96" spans="1:11" x14ac:dyDescent="0.2">
      <c r="A96" s="92"/>
      <c r="B96" s="92"/>
      <c r="C96" s="92"/>
      <c r="D96" s="92"/>
      <c r="E96" s="103" t="s">
        <v>19</v>
      </c>
      <c r="F96" s="105">
        <f>(D87+D90+F87)*21%</f>
        <v>49.35</v>
      </c>
      <c r="H96" s="8"/>
      <c r="I96" s="10"/>
      <c r="J96" s="4"/>
      <c r="K96" s="10"/>
    </row>
    <row r="97" spans="1:27" ht="13.5" thickBot="1" x14ac:dyDescent="0.25">
      <c r="A97" s="92"/>
      <c r="B97" s="92"/>
      <c r="C97" s="92"/>
      <c r="D97" s="92"/>
      <c r="E97" s="102"/>
      <c r="F97" s="94"/>
      <c r="H97" s="8"/>
      <c r="I97" s="10"/>
      <c r="J97" s="4"/>
      <c r="K97" s="10"/>
    </row>
    <row r="98" spans="1:27" ht="14.25" thickTop="1" thickBot="1" x14ac:dyDescent="0.25">
      <c r="A98" s="92"/>
      <c r="B98" s="92"/>
      <c r="C98" s="92"/>
      <c r="D98" s="92"/>
      <c r="E98" s="103" t="s">
        <v>63</v>
      </c>
      <c r="F98" s="119">
        <f>SUM(F94:F96)</f>
        <v>334.35</v>
      </c>
      <c r="H98" s="8"/>
      <c r="I98" s="10"/>
      <c r="J98" s="4"/>
      <c r="K98" s="10"/>
    </row>
    <row r="99" spans="1:27" ht="13.5" thickTop="1" x14ac:dyDescent="0.2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</row>
    <row r="100" spans="1:27" x14ac:dyDescent="0.2">
      <c r="A100" s="9"/>
      <c r="B100" s="9"/>
      <c r="C100" s="43" t="s">
        <v>29</v>
      </c>
      <c r="E100" s="43" t="s">
        <v>30</v>
      </c>
      <c r="F100" s="9"/>
      <c r="I100" s="9"/>
    </row>
    <row r="101" spans="1:27" x14ac:dyDescent="0.2">
      <c r="A101" s="9"/>
      <c r="B101" s="9"/>
      <c r="C101" s="9"/>
      <c r="E101" s="34"/>
      <c r="F101" s="9"/>
      <c r="I101" s="9"/>
      <c r="J101" s="35"/>
      <c r="K101" s="9"/>
    </row>
    <row r="102" spans="1:27" x14ac:dyDescent="0.2">
      <c r="A102" s="9"/>
      <c r="B102" s="9"/>
      <c r="C102" s="44" t="s">
        <v>31</v>
      </c>
      <c r="E102" s="44" t="s">
        <v>32</v>
      </c>
      <c r="F102" s="9"/>
      <c r="I102" s="9"/>
      <c r="J102" s="34"/>
      <c r="K102" s="45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</row>
    <row r="103" spans="1:27" x14ac:dyDescent="0.2">
      <c r="A103" s="9"/>
      <c r="B103" s="9"/>
      <c r="C103" s="47"/>
      <c r="D103" s="47"/>
      <c r="E103" s="47"/>
      <c r="F103" s="47"/>
      <c r="G103" s="47"/>
      <c r="H103" s="47"/>
      <c r="I103" s="9"/>
      <c r="J103" s="48"/>
      <c r="K103" s="47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</row>
    <row r="104" spans="1:27" x14ac:dyDescent="0.2">
      <c r="C104" s="124" t="s">
        <v>82</v>
      </c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</row>
    <row r="105" spans="1:27" hidden="1" x14ac:dyDescent="0.2"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</row>
    <row r="106" spans="1:27" hidden="1" x14ac:dyDescent="0.2">
      <c r="A106" s="2">
        <f>(A128+ROUNDDOWN((D46+D47-1)/C129,0)*A129)+20</f>
        <v>87.31</v>
      </c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</row>
    <row r="107" spans="1:27" hidden="1" x14ac:dyDescent="0.2"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</row>
    <row r="108" spans="1:27" hidden="1" x14ac:dyDescent="0.2">
      <c r="B108" s="46"/>
      <c r="C108" s="46">
        <f>IF(C85=1,185,0)</f>
        <v>185</v>
      </c>
      <c r="D108" s="46">
        <f>IF(C85=2,335,0)</f>
        <v>0</v>
      </c>
      <c r="E108" s="46">
        <f>IF(C85&gt;2,(335+(C85-2)*200),0)</f>
        <v>0</v>
      </c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</row>
    <row r="109" spans="1:27" hidden="1" x14ac:dyDescent="0.2">
      <c r="B109" s="46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</row>
    <row r="110" spans="1:27" hidden="1" x14ac:dyDescent="0.2">
      <c r="B110" s="46"/>
      <c r="C110" s="46">
        <f>SUM(C108:E108)</f>
        <v>185</v>
      </c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</row>
    <row r="111" spans="1:27" hidden="1" x14ac:dyDescent="0.2">
      <c r="B111" s="46"/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</row>
    <row r="112" spans="1:27" hidden="1" x14ac:dyDescent="0.2">
      <c r="B112" s="46"/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</row>
    <row r="113" spans="1:27" hidden="1" x14ac:dyDescent="0.2">
      <c r="B113" s="46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</row>
    <row r="114" spans="1:27" ht="15" hidden="1" x14ac:dyDescent="0.25">
      <c r="A114" s="84" t="s">
        <v>4</v>
      </c>
      <c r="B114" s="84"/>
      <c r="C114" s="85">
        <f>C83</f>
        <v>0</v>
      </c>
      <c r="D114" s="86"/>
      <c r="E114" s="64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</row>
    <row r="115" spans="1:27" ht="14.25" hidden="1" x14ac:dyDescent="0.2">
      <c r="A115" s="54" t="s">
        <v>35</v>
      </c>
      <c r="B115" s="54"/>
      <c r="C115" s="54" t="s">
        <v>35</v>
      </c>
      <c r="D115" s="55" t="s">
        <v>76</v>
      </c>
      <c r="E115" s="54" t="s">
        <v>77</v>
      </c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</row>
    <row r="116" spans="1:27" ht="15" hidden="1" x14ac:dyDescent="0.25">
      <c r="A116" s="85">
        <v>0</v>
      </c>
      <c r="B116" s="85"/>
      <c r="C116" s="85">
        <v>7500</v>
      </c>
      <c r="D116" s="59">
        <v>1.4250000000000001E-2</v>
      </c>
      <c r="E116" s="85">
        <f>IF(C83&lt;C116,C83*D116,C116*D116)</f>
        <v>0</v>
      </c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</row>
    <row r="117" spans="1:27" ht="15" hidden="1" x14ac:dyDescent="0.25">
      <c r="A117" s="85">
        <v>7500</v>
      </c>
      <c r="B117" s="85"/>
      <c r="C117" s="85">
        <v>17500</v>
      </c>
      <c r="D117" s="59">
        <v>1.14E-2</v>
      </c>
      <c r="E117" s="85" t="str">
        <f>IF(C83&lt;=A117," ",IF(C83&lt;C117,(C83-C116)*D117,(C117-A117)*D117))</f>
        <v xml:space="preserve"> </v>
      </c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</row>
    <row r="118" spans="1:27" ht="15" hidden="1" x14ac:dyDescent="0.25">
      <c r="A118" s="85">
        <v>17500</v>
      </c>
      <c r="B118" s="85"/>
      <c r="C118" s="85">
        <v>30000</v>
      </c>
      <c r="D118" s="59">
        <v>6.8399999999999997E-3</v>
      </c>
      <c r="E118" s="85" t="str">
        <f>IF(C83&lt;=A118," ",IF(C83&lt;C118,(C83-C117)*D118,(C118-A118)*D118))</f>
        <v xml:space="preserve"> </v>
      </c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</row>
    <row r="119" spans="1:27" ht="15" hidden="1" x14ac:dyDescent="0.25">
      <c r="A119" s="85">
        <v>30000</v>
      </c>
      <c r="B119" s="85"/>
      <c r="C119" s="85">
        <v>45495</v>
      </c>
      <c r="D119" s="59">
        <v>5.7000000000000002E-3</v>
      </c>
      <c r="E119" s="85" t="str">
        <f>IF(C83&lt;=A119," ",IF(C83&lt;C119,(C83-C118)*D119,(C119-A119)*D119))</f>
        <v xml:space="preserve"> </v>
      </c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</row>
    <row r="120" spans="1:27" ht="15" hidden="1" x14ac:dyDescent="0.25">
      <c r="A120" s="85">
        <v>45495</v>
      </c>
      <c r="B120" s="85"/>
      <c r="C120" s="85">
        <v>64095</v>
      </c>
      <c r="D120" s="59">
        <v>4.5599999999999998E-3</v>
      </c>
      <c r="E120" s="85" t="str">
        <f>IF(C83&lt;=A120," ",IF(C83&lt;C120,(C83-C119)*D120,(C120-A120)*D120))</f>
        <v xml:space="preserve"> </v>
      </c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</row>
    <row r="121" spans="1:27" ht="15" hidden="1" x14ac:dyDescent="0.25">
      <c r="A121" s="85">
        <v>64095</v>
      </c>
      <c r="B121" s="85"/>
      <c r="C121" s="85">
        <v>250095</v>
      </c>
      <c r="D121" s="59">
        <v>2.2799999999999999E-3</v>
      </c>
      <c r="E121" s="85" t="str">
        <f>IF(C83&lt;=A121," ",IF(C83&lt;C121,(C83-C120)*D121,(C121-A121)*D121))</f>
        <v xml:space="preserve"> </v>
      </c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</row>
    <row r="122" spans="1:27" ht="15" hidden="1" x14ac:dyDescent="0.25">
      <c r="A122" s="85">
        <v>250095</v>
      </c>
      <c r="B122" s="85"/>
      <c r="C122" s="85">
        <f>C83</f>
        <v>0</v>
      </c>
      <c r="D122" s="87">
        <v>4.5600000000000003E-4</v>
      </c>
      <c r="E122" s="85" t="str">
        <f>IF(C83&lt;=A122,"E90",IF(C83&lt;C122,(C83-C121)*D122,(C122-A122)*D122))</f>
        <v>E90</v>
      </c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  <c r="W122" s="46"/>
      <c r="X122" s="46"/>
      <c r="Y122" s="46"/>
      <c r="Z122" s="46"/>
      <c r="AA122" s="46"/>
    </row>
    <row r="123" spans="1:27" ht="15" hidden="1" x14ac:dyDescent="0.25">
      <c r="A123" s="64"/>
      <c r="B123" s="64"/>
      <c r="C123" s="64"/>
      <c r="D123" s="64"/>
      <c r="E123" s="64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46"/>
      <c r="Z123" s="46"/>
      <c r="AA123" s="46"/>
    </row>
    <row r="124" spans="1:27" ht="15" hidden="1" x14ac:dyDescent="0.25">
      <c r="A124" s="54" t="s">
        <v>37</v>
      </c>
      <c r="B124" s="65"/>
      <c r="C124" s="64"/>
      <c r="D124" s="64" t="s">
        <v>78</v>
      </c>
      <c r="E124" s="88">
        <f>SUM(E116:E123)</f>
        <v>0</v>
      </c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</row>
    <row r="125" spans="1:27" hidden="1" x14ac:dyDescent="0.2">
      <c r="A125" s="9"/>
      <c r="B125" s="9"/>
      <c r="C125" s="9"/>
      <c r="D125" s="9" t="s">
        <v>79</v>
      </c>
      <c r="E125" s="89">
        <f>E124/4</f>
        <v>0</v>
      </c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</row>
    <row r="126" spans="1:27" hidden="1" x14ac:dyDescent="0.2"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</row>
    <row r="127" spans="1:27" hidden="1" x14ac:dyDescent="0.2">
      <c r="A127" s="2" t="s">
        <v>64</v>
      </c>
      <c r="C127" s="46"/>
      <c r="D127" s="46"/>
      <c r="E127" s="46"/>
      <c r="F127" s="46" t="s">
        <v>65</v>
      </c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</row>
    <row r="128" spans="1:27" hidden="1" x14ac:dyDescent="0.2">
      <c r="A128" s="2">
        <v>67.31</v>
      </c>
      <c r="B128" s="2" t="s">
        <v>66</v>
      </c>
      <c r="C128" s="46">
        <v>25000</v>
      </c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</row>
    <row r="129" spans="1:27" hidden="1" x14ac:dyDescent="0.2">
      <c r="A129" s="2">
        <v>23.56</v>
      </c>
      <c r="B129" s="2" t="s">
        <v>67</v>
      </c>
      <c r="C129" s="46">
        <v>25000</v>
      </c>
      <c r="D129" s="46" t="s">
        <v>68</v>
      </c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</row>
    <row r="130" spans="1:27" hidden="1" x14ac:dyDescent="0.2"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</row>
    <row r="131" spans="1:27" hidden="1" x14ac:dyDescent="0.2"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</row>
    <row r="132" spans="1:27" hidden="1" x14ac:dyDescent="0.2">
      <c r="C132" s="46"/>
      <c r="D132" s="46"/>
      <c r="E132" s="46"/>
      <c r="F132" s="46"/>
      <c r="G132" s="46">
        <f>SUM(D66,D69)</f>
        <v>660</v>
      </c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</row>
    <row r="133" spans="1:27" hidden="1" x14ac:dyDescent="0.2">
      <c r="A133" s="2" t="s">
        <v>69</v>
      </c>
      <c r="C133" s="46" t="s">
        <v>35</v>
      </c>
      <c r="D133" s="46" t="s">
        <v>70</v>
      </c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</row>
    <row r="134" spans="1:27" hidden="1" x14ac:dyDescent="0.2">
      <c r="C134" s="46">
        <f>D57</f>
        <v>0</v>
      </c>
      <c r="D134" s="46">
        <f>IF(D57=0,575,550)</f>
        <v>575</v>
      </c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</row>
    <row r="135" spans="1:27" hidden="1" x14ac:dyDescent="0.2"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</row>
    <row r="136" spans="1:27" hidden="1" x14ac:dyDescent="0.2"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</row>
    <row r="137" spans="1:27" hidden="1" x14ac:dyDescent="0.2"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</row>
    <row r="138" spans="1:27" hidden="1" x14ac:dyDescent="0.2">
      <c r="A138" s="2">
        <f>D56+D57+D61+D63+D66+D69</f>
        <v>860</v>
      </c>
      <c r="C138" s="46"/>
      <c r="D138" s="46"/>
      <c r="E138" s="46" t="s">
        <v>38</v>
      </c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</row>
    <row r="139" spans="1:27" hidden="1" x14ac:dyDescent="0.2">
      <c r="C139" s="46"/>
      <c r="D139" s="46"/>
      <c r="E139" s="46" t="s">
        <v>39</v>
      </c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</row>
    <row r="140" spans="1:27" hidden="1" x14ac:dyDescent="0.2">
      <c r="C140" s="46"/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</row>
    <row r="141" spans="1:27" hidden="1" x14ac:dyDescent="0.2">
      <c r="C141" s="46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</row>
    <row r="142" spans="1:27" hidden="1" x14ac:dyDescent="0.2">
      <c r="C142" s="46"/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</row>
    <row r="143" spans="1:27" hidden="1" x14ac:dyDescent="0.2">
      <c r="C143" s="46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</row>
    <row r="144" spans="1:27" hidden="1" x14ac:dyDescent="0.2">
      <c r="C144" s="46"/>
      <c r="D144" s="46"/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</row>
    <row r="145" spans="3:27" hidden="1" x14ac:dyDescent="0.2">
      <c r="C145" s="46"/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</row>
    <row r="146" spans="3:27" hidden="1" x14ac:dyDescent="0.2">
      <c r="C146" s="46"/>
      <c r="D146" s="46"/>
      <c r="E146" s="46"/>
      <c r="F146" s="46"/>
      <c r="G146" s="46"/>
      <c r="H146" s="46"/>
      <c r="I146" s="46"/>
      <c r="J146" s="4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</row>
    <row r="147" spans="3:27" hidden="1" x14ac:dyDescent="0.2">
      <c r="C147" s="46"/>
      <c r="D147" s="46"/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</row>
    <row r="148" spans="3:27" hidden="1" x14ac:dyDescent="0.2">
      <c r="C148" s="46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</row>
    <row r="149" spans="3:27" hidden="1" x14ac:dyDescent="0.2">
      <c r="C149" s="46"/>
      <c r="D149" s="46"/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</row>
    <row r="150" spans="3:27" hidden="1" x14ac:dyDescent="0.2">
      <c r="C150" s="46"/>
      <c r="D150" s="46"/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</row>
    <row r="151" spans="3:27" hidden="1" x14ac:dyDescent="0.2">
      <c r="C151" s="46"/>
      <c r="D151" s="46"/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</row>
    <row r="152" spans="3:27" hidden="1" x14ac:dyDescent="0.2"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</row>
    <row r="153" spans="3:27" hidden="1" x14ac:dyDescent="0.2">
      <c r="C153" s="46"/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</row>
    <row r="154" spans="3:27" hidden="1" x14ac:dyDescent="0.2">
      <c r="C154" s="46"/>
      <c r="D154" s="46"/>
      <c r="E154" s="46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</row>
    <row r="155" spans="3:27" hidden="1" x14ac:dyDescent="0.2">
      <c r="C155" s="46"/>
      <c r="D155" s="46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</row>
    <row r="156" spans="3:27" hidden="1" x14ac:dyDescent="0.2">
      <c r="C156" s="46"/>
      <c r="D156" s="46"/>
      <c r="E156" s="46"/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</row>
    <row r="157" spans="3:27" hidden="1" x14ac:dyDescent="0.2">
      <c r="C157" s="46"/>
      <c r="D157" s="46"/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</row>
    <row r="158" spans="3:27" hidden="1" x14ac:dyDescent="0.2">
      <c r="C158" s="46"/>
      <c r="D158" s="46"/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</row>
    <row r="159" spans="3:27" hidden="1" x14ac:dyDescent="0.2">
      <c r="C159" s="46"/>
      <c r="D159" s="46"/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</row>
    <row r="160" spans="3:27" hidden="1" x14ac:dyDescent="0.2">
      <c r="C160" s="46"/>
      <c r="D160" s="46"/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</row>
    <row r="161" spans="1:27" hidden="1" x14ac:dyDescent="0.2">
      <c r="C161" s="46"/>
      <c r="D161" s="46"/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</row>
    <row r="162" spans="1:27" hidden="1" x14ac:dyDescent="0.2">
      <c r="C162" s="46"/>
      <c r="D162" s="46"/>
      <c r="E162" s="46"/>
      <c r="F162" s="46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</row>
    <row r="163" spans="1:27" hidden="1" x14ac:dyDescent="0.2">
      <c r="C163" s="46"/>
      <c r="D163" s="46"/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</row>
    <row r="164" spans="1:27" hidden="1" x14ac:dyDescent="0.2">
      <c r="C164" s="46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</row>
    <row r="165" spans="1:27" hidden="1" x14ac:dyDescent="0.2">
      <c r="C165" s="46"/>
      <c r="D165" s="46"/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</row>
    <row r="166" spans="1:27" hidden="1" x14ac:dyDescent="0.2">
      <c r="C166" s="46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</row>
    <row r="167" spans="1:27" hidden="1" x14ac:dyDescent="0.2">
      <c r="C167" s="46"/>
      <c r="D167" s="46">
        <f>ROUNDUP(C59+C60,-2)</f>
        <v>100</v>
      </c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</row>
    <row r="168" spans="1:27" hidden="1" x14ac:dyDescent="0.2">
      <c r="C168" s="46"/>
      <c r="D168" s="46"/>
      <c r="E168" s="46"/>
      <c r="F168" s="46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</row>
    <row r="169" spans="1:27" hidden="1" x14ac:dyDescent="0.2">
      <c r="C169" s="46"/>
      <c r="D169" s="46"/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</row>
    <row r="170" spans="1:27" hidden="1" x14ac:dyDescent="0.2">
      <c r="C170" s="46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</row>
    <row r="171" spans="1:27" hidden="1" x14ac:dyDescent="0.2">
      <c r="A171" s="2" t="s">
        <v>4</v>
      </c>
      <c r="C171" s="46">
        <f>C50</f>
        <v>0</v>
      </c>
      <c r="D171" s="46"/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</row>
    <row r="172" spans="1:27" hidden="1" x14ac:dyDescent="0.2">
      <c r="A172" s="2">
        <v>0</v>
      </c>
      <c r="C172" s="46">
        <v>7500</v>
      </c>
      <c r="D172" s="46">
        <v>1.4250000000000001E-2</v>
      </c>
      <c r="E172" s="46"/>
      <c r="F172" s="46">
        <f>IF(D50&lt;C172,D50*D172,C172*D172)</f>
        <v>0</v>
      </c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</row>
    <row r="173" spans="1:27" hidden="1" x14ac:dyDescent="0.2">
      <c r="A173" s="2">
        <v>7500</v>
      </c>
      <c r="C173" s="46">
        <v>17500</v>
      </c>
      <c r="D173" s="46">
        <v>1.14E-2</v>
      </c>
      <c r="E173" s="46"/>
      <c r="F173" s="46" t="str">
        <f>IF(D50&lt;=A173," ",IF(D50&lt;C173,(D50-C172)*D173,(C173-A173)*D173))</f>
        <v xml:space="preserve"> </v>
      </c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</row>
    <row r="174" spans="1:27" hidden="1" x14ac:dyDescent="0.2">
      <c r="A174" s="2">
        <v>17500</v>
      </c>
      <c r="C174" s="46">
        <v>30000</v>
      </c>
      <c r="D174" s="46">
        <v>6.8399999999999997E-3</v>
      </c>
      <c r="E174" s="46"/>
      <c r="F174" s="46" t="str">
        <f>IF(D50&lt;=A174," ",IF(D50&lt;C174,(D50-C173)*D174,(C174-A174)*D174))</f>
        <v xml:space="preserve"> </v>
      </c>
      <c r="G174" s="46"/>
      <c r="H174" s="46"/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</row>
    <row r="175" spans="1:27" hidden="1" x14ac:dyDescent="0.2">
      <c r="A175" s="2">
        <v>30000</v>
      </c>
      <c r="C175" s="46">
        <v>45495</v>
      </c>
      <c r="D175" s="46">
        <v>5.7000000000000002E-3</v>
      </c>
      <c r="E175" s="46"/>
      <c r="F175" s="46" t="str">
        <f>IF(D50&lt;=A175," ",IF(D50&lt;C175,(D50-C174)*D175,(C175-A175)*D175))</f>
        <v xml:space="preserve"> </v>
      </c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</row>
    <row r="176" spans="1:27" hidden="1" x14ac:dyDescent="0.2">
      <c r="A176" s="2">
        <v>45495</v>
      </c>
      <c r="C176" s="46">
        <v>64095</v>
      </c>
      <c r="D176" s="46">
        <v>4.5599999999999998E-3</v>
      </c>
      <c r="E176" s="46"/>
      <c r="F176" s="46" t="str">
        <f>IF(D50&lt;=A176," ",IF(D50&lt;C176,(D50-C175)*D176,(C176-A176)*D176))</f>
        <v xml:space="preserve"> </v>
      </c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</row>
    <row r="177" spans="1:27" hidden="1" x14ac:dyDescent="0.2">
      <c r="A177" s="2">
        <v>64095</v>
      </c>
      <c r="C177" s="46">
        <v>250095</v>
      </c>
      <c r="D177" s="46">
        <v>2.2799999999999999E-3</v>
      </c>
      <c r="E177" s="46"/>
      <c r="F177" s="46" t="str">
        <f>IF(D50&lt;=A177," ",IF(D50&lt;C177,(D50-C176)*D177,(C177-A177)*D177))</f>
        <v xml:space="preserve"> </v>
      </c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</row>
    <row r="178" spans="1:27" hidden="1" x14ac:dyDescent="0.2">
      <c r="A178" s="2">
        <v>250095</v>
      </c>
      <c r="C178" s="46" t="str">
        <f>$C$11</f>
        <v>neen</v>
      </c>
      <c r="D178" s="46">
        <v>4.5600000000000003E-4</v>
      </c>
      <c r="E178" s="46"/>
      <c r="F178" s="46" t="str">
        <f>IF(D50&lt;=A178," ",IF(D50&lt;C178,(D50-C177)*D178,(C178-A178)*D178))</f>
        <v xml:space="preserve"> </v>
      </c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</row>
    <row r="179" spans="1:27" hidden="1" x14ac:dyDescent="0.2">
      <c r="A179" s="2">
        <v>10075000</v>
      </c>
      <c r="C179" s="46">
        <f>$C$99</f>
        <v>0</v>
      </c>
      <c r="D179" s="46">
        <v>4.5600000000000003E-4</v>
      </c>
      <c r="E179" s="46" t="str">
        <f>IF(D50&lt;=A179,"E90",IF(D50&lt;C179,(D50-C178)*D179,(C179-A179)*D179))</f>
        <v>E90</v>
      </c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</row>
    <row r="180" spans="1:27" hidden="1" x14ac:dyDescent="0.2">
      <c r="C180" s="46"/>
      <c r="D180" s="46"/>
      <c r="E180" s="46"/>
      <c r="F180" s="46"/>
      <c r="G180" s="46"/>
      <c r="H180" s="46"/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</row>
    <row r="181" spans="1:27" hidden="1" x14ac:dyDescent="0.2">
      <c r="A181" s="2" t="s">
        <v>37</v>
      </c>
      <c r="C181" s="46"/>
      <c r="D181" s="46"/>
      <c r="E181" s="46">
        <f>SUM(F172:F179)</f>
        <v>0</v>
      </c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</row>
    <row r="182" spans="1:27" hidden="1" x14ac:dyDescent="0.2">
      <c r="C182" s="46"/>
      <c r="D182" s="46"/>
      <c r="E182" s="46"/>
      <c r="F182" s="46"/>
      <c r="G182" s="46"/>
      <c r="H182" s="46"/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  <c r="AA182" s="46"/>
    </row>
    <row r="183" spans="1:27" hidden="1" x14ac:dyDescent="0.2"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46"/>
    </row>
    <row r="184" spans="1:27" hidden="1" x14ac:dyDescent="0.2"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</row>
    <row r="185" spans="1:27" hidden="1" x14ac:dyDescent="0.2">
      <c r="C185" s="46"/>
      <c r="D185" s="46"/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46"/>
    </row>
    <row r="186" spans="1:27" hidden="1" x14ac:dyDescent="0.2">
      <c r="C186" s="46"/>
      <c r="D186" s="46"/>
      <c r="E186" s="46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46"/>
      <c r="R186" s="46"/>
      <c r="S186" s="46"/>
      <c r="T186" s="46"/>
      <c r="U186" s="46"/>
      <c r="V186" s="46"/>
      <c r="W186" s="46"/>
      <c r="X186" s="46"/>
      <c r="Y186" s="46"/>
      <c r="Z186" s="46"/>
      <c r="AA186" s="46"/>
    </row>
    <row r="187" spans="1:27" hidden="1" x14ac:dyDescent="0.2">
      <c r="C187" s="46"/>
      <c r="D187" s="46"/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</row>
    <row r="188" spans="1:27" hidden="1" x14ac:dyDescent="0.2">
      <c r="C188" s="46"/>
      <c r="D188" s="46"/>
      <c r="E188" s="46"/>
      <c r="F188" s="46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46"/>
      <c r="R188" s="46"/>
      <c r="S188" s="46"/>
      <c r="T188" s="46"/>
      <c r="U188" s="46"/>
      <c r="V188" s="46"/>
      <c r="W188" s="46"/>
      <c r="X188" s="46"/>
      <c r="Y188" s="46"/>
      <c r="Z188" s="46"/>
      <c r="AA188" s="46"/>
    </row>
    <row r="189" spans="1:27" hidden="1" x14ac:dyDescent="0.2">
      <c r="C189" s="46"/>
      <c r="D189" s="46"/>
      <c r="E189" s="46"/>
      <c r="F189" s="46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6"/>
      <c r="V189" s="46"/>
      <c r="W189" s="46"/>
      <c r="X189" s="46"/>
      <c r="Y189" s="46"/>
      <c r="Z189" s="46"/>
      <c r="AA189" s="46"/>
    </row>
    <row r="190" spans="1:27" hidden="1" x14ac:dyDescent="0.2">
      <c r="C190" s="46"/>
      <c r="D190" s="46"/>
      <c r="E190" s="46"/>
      <c r="F190" s="46"/>
      <c r="G190" s="46"/>
      <c r="H190" s="46"/>
      <c r="I190" s="46"/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  <c r="V190" s="46"/>
      <c r="W190" s="46"/>
      <c r="X190" s="46"/>
      <c r="Y190" s="46"/>
      <c r="Z190" s="46"/>
      <c r="AA190" s="46"/>
    </row>
    <row r="191" spans="1:27" hidden="1" x14ac:dyDescent="0.2">
      <c r="A191" s="49"/>
      <c r="B191" s="49"/>
      <c r="C191" s="46"/>
      <c r="D191" s="46"/>
      <c r="E191" s="46"/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  <c r="V191" s="46"/>
      <c r="W191" s="46"/>
      <c r="X191" s="46"/>
      <c r="Y191" s="46"/>
      <c r="Z191" s="46"/>
      <c r="AA191" s="46"/>
    </row>
    <row r="192" spans="1:27" hidden="1" x14ac:dyDescent="0.2">
      <c r="C192" s="46"/>
      <c r="D192" s="46"/>
      <c r="E192" s="46"/>
      <c r="F192" s="46"/>
      <c r="G192" s="46"/>
      <c r="H192" s="46"/>
      <c r="I192" s="46"/>
      <c r="J192" s="46"/>
      <c r="K192" s="46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46"/>
      <c r="Z192" s="46"/>
      <c r="AA192" s="46"/>
    </row>
    <row r="193" spans="1:27" hidden="1" x14ac:dyDescent="0.2">
      <c r="A193" s="51"/>
      <c r="B193" s="51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46"/>
      <c r="Z193" s="46"/>
      <c r="AA193" s="46"/>
    </row>
    <row r="194" spans="1:27" hidden="1" x14ac:dyDescent="0.2">
      <c r="A194" s="51"/>
      <c r="B194" s="51"/>
      <c r="C194" s="36">
        <f>IF(C11="ja",-1500,0)</f>
        <v>0</v>
      </c>
      <c r="D194" s="36"/>
      <c r="E194" s="36"/>
      <c r="F194" s="36"/>
      <c r="G194" s="50">
        <f>IF(AND(C9="ja",C11="ja"),-750,0)</f>
        <v>0</v>
      </c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46"/>
      <c r="Z194" s="46"/>
      <c r="AA194" s="46"/>
    </row>
    <row r="195" spans="1:27" hidden="1" x14ac:dyDescent="0.2">
      <c r="A195" s="51"/>
      <c r="B195" s="51"/>
      <c r="C195" s="36">
        <f>IF(C11="ja",-750,0)</f>
        <v>0</v>
      </c>
      <c r="D195" s="36"/>
      <c r="E195" s="36"/>
      <c r="F195" s="36"/>
      <c r="G195" s="50">
        <f>IF(AND(C9="neen",C11="ja"),-1500,0)</f>
        <v>0</v>
      </c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46"/>
      <c r="Z195" s="46"/>
      <c r="AA195" s="46"/>
    </row>
    <row r="196" spans="1:27" hidden="1" x14ac:dyDescent="0.2">
      <c r="A196" s="51"/>
      <c r="B196" s="51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46"/>
      <c r="Z196" s="46"/>
      <c r="AA196" s="46"/>
    </row>
    <row r="197" spans="1:27" hidden="1" x14ac:dyDescent="0.2">
      <c r="A197" s="51"/>
      <c r="B197" s="51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46"/>
      <c r="Z197" s="46"/>
      <c r="AA197" s="46"/>
    </row>
    <row r="198" spans="1:27" ht="13.5" hidden="1" thickBot="1" x14ac:dyDescent="0.25">
      <c r="A198" s="51"/>
      <c r="B198" s="51"/>
      <c r="C198" s="50"/>
      <c r="D198" s="50"/>
      <c r="E198" s="50"/>
      <c r="F198" s="50"/>
      <c r="G198" s="50"/>
      <c r="H198" s="50"/>
      <c r="I198" s="50"/>
      <c r="J198" s="50"/>
      <c r="K198" s="50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</row>
    <row r="199" spans="1:27" ht="13.5" hidden="1" thickBot="1" x14ac:dyDescent="0.25">
      <c r="A199" s="9"/>
      <c r="B199" s="9"/>
      <c r="C199" s="52"/>
      <c r="D199" s="52"/>
      <c r="E199" s="52"/>
      <c r="F199" s="52"/>
      <c r="G199" s="47"/>
      <c r="H199" s="47"/>
      <c r="I199" s="47"/>
      <c r="J199" s="47"/>
      <c r="K199" s="47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</row>
    <row r="200" spans="1:27" ht="13.5" hidden="1" thickBot="1" x14ac:dyDescent="0.25">
      <c r="A200" s="9"/>
      <c r="B200" s="9"/>
      <c r="C200" s="9"/>
      <c r="D200" s="9"/>
      <c r="E200" s="9"/>
      <c r="F200" s="9"/>
      <c r="G200" s="9"/>
      <c r="H200" s="9"/>
      <c r="I200" s="53"/>
      <c r="J200" s="53"/>
      <c r="K200" s="53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</row>
    <row r="201" spans="1:27" hidden="1" x14ac:dyDescent="0.2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</row>
    <row r="202" spans="1:27" hidden="1" x14ac:dyDescent="0.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</row>
    <row r="203" spans="1:27" hidden="1" x14ac:dyDescent="0.2">
      <c r="A203" s="9" t="s">
        <v>2</v>
      </c>
      <c r="B203" s="9"/>
      <c r="C203" s="9"/>
      <c r="D203" s="9"/>
      <c r="E203" s="9"/>
      <c r="F203" s="9"/>
      <c r="G203" s="9" t="s">
        <v>33</v>
      </c>
      <c r="H203" s="9" t="s">
        <v>34</v>
      </c>
      <c r="I203" s="9"/>
      <c r="J203" s="34" t="s">
        <v>38</v>
      </c>
      <c r="K203" s="34" t="s">
        <v>38</v>
      </c>
      <c r="L203" s="34" t="s">
        <v>38</v>
      </c>
      <c r="M203" s="34" t="s">
        <v>38</v>
      </c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</row>
    <row r="204" spans="1:27" hidden="1" x14ac:dyDescent="0.2">
      <c r="A204" s="9"/>
      <c r="B204" s="9"/>
      <c r="C204" s="9"/>
      <c r="D204" s="9"/>
      <c r="E204" s="9"/>
      <c r="F204" s="9"/>
      <c r="G204" s="9"/>
      <c r="H204" s="9">
        <v>525</v>
      </c>
      <c r="I204" s="9"/>
      <c r="J204" s="34" t="s">
        <v>39</v>
      </c>
      <c r="K204" s="34" t="s">
        <v>39</v>
      </c>
      <c r="L204" s="34" t="s">
        <v>39</v>
      </c>
      <c r="M204" s="34" t="s">
        <v>39</v>
      </c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</row>
    <row r="205" spans="1:27" hidden="1" x14ac:dyDescent="0.2">
      <c r="A205" s="9"/>
      <c r="B205" s="9"/>
      <c r="C205" s="9"/>
      <c r="D205" s="9"/>
      <c r="E205" s="9"/>
      <c r="F205" s="9"/>
      <c r="G205" s="9"/>
      <c r="H205" s="9">
        <v>100</v>
      </c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</row>
    <row r="206" spans="1:27" hidden="1" x14ac:dyDescent="0.2">
      <c r="A206" s="9"/>
      <c r="B206" s="9"/>
      <c r="C206" s="9"/>
      <c r="D206" s="9"/>
      <c r="E206" s="9"/>
      <c r="F206" s="9"/>
      <c r="G206" s="9"/>
      <c r="H206" s="9">
        <v>675</v>
      </c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</row>
    <row r="207" spans="1:27" hidden="1" x14ac:dyDescent="0.2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</row>
    <row r="208" spans="1:27" hidden="1" x14ac:dyDescent="0.2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</row>
    <row r="209" spans="1:27" hidden="1" x14ac:dyDescent="0.2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</row>
    <row r="210" spans="1:27" ht="14.25" hidden="1" x14ac:dyDescent="0.2">
      <c r="A210" s="54" t="s">
        <v>35</v>
      </c>
      <c r="B210" s="54"/>
      <c r="C210" s="54"/>
      <c r="D210" s="54"/>
      <c r="E210" s="54"/>
      <c r="F210" s="54"/>
      <c r="G210" s="54" t="s">
        <v>35</v>
      </c>
      <c r="H210" s="55" t="s">
        <v>36</v>
      </c>
      <c r="I210" s="56"/>
      <c r="J210" s="54" t="s">
        <v>9</v>
      </c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</row>
    <row r="211" spans="1:27" ht="15" hidden="1" x14ac:dyDescent="0.25">
      <c r="A211" s="57">
        <v>0</v>
      </c>
      <c r="B211" s="57"/>
      <c r="C211" s="58"/>
      <c r="D211" s="58"/>
      <c r="E211" s="58"/>
      <c r="F211" s="58"/>
      <c r="G211" s="57">
        <v>7500</v>
      </c>
      <c r="H211" s="59">
        <v>4.5600000000000002E-2</v>
      </c>
      <c r="I211" s="60"/>
      <c r="J211" s="57">
        <f>IF($C$7&lt;G211,$C$7*H211,G211*H211)</f>
        <v>0</v>
      </c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</row>
    <row r="212" spans="1:27" ht="15" hidden="1" x14ac:dyDescent="0.25">
      <c r="A212" s="57">
        <v>7500</v>
      </c>
      <c r="B212" s="57"/>
      <c r="C212" s="58"/>
      <c r="D212" s="58"/>
      <c r="E212" s="58"/>
      <c r="F212" s="58"/>
      <c r="G212" s="57">
        <v>17500</v>
      </c>
      <c r="H212" s="59">
        <v>2.8500000000000001E-2</v>
      </c>
      <c r="I212" s="60"/>
      <c r="J212" s="58" t="str">
        <f t="shared" ref="J212:J217" si="0">IF($C$7&lt;=A212," ",IF($C$7&lt;G212,($C$7-G211)*H212,(G212-A212)*H212))</f>
        <v xml:space="preserve"> </v>
      </c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</row>
    <row r="213" spans="1:27" ht="15" hidden="1" x14ac:dyDescent="0.25">
      <c r="A213" s="57">
        <v>17500</v>
      </c>
      <c r="B213" s="57"/>
      <c r="C213" s="58"/>
      <c r="D213" s="58"/>
      <c r="E213" s="58"/>
      <c r="F213" s="58"/>
      <c r="G213" s="57">
        <v>30000</v>
      </c>
      <c r="H213" s="59">
        <v>2.2800000000000001E-2</v>
      </c>
      <c r="I213" s="60"/>
      <c r="J213" s="58" t="str">
        <f t="shared" si="0"/>
        <v xml:space="preserve"> </v>
      </c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</row>
    <row r="214" spans="1:27" ht="15" hidden="1" x14ac:dyDescent="0.25">
      <c r="A214" s="57">
        <v>30000</v>
      </c>
      <c r="B214" s="57"/>
      <c r="C214" s="58"/>
      <c r="D214" s="58"/>
      <c r="E214" s="58"/>
      <c r="F214" s="58"/>
      <c r="G214" s="57">
        <v>45495</v>
      </c>
      <c r="H214" s="59">
        <v>1.7100000000000001E-2</v>
      </c>
      <c r="I214" s="60"/>
      <c r="J214" s="58" t="str">
        <f t="shared" si="0"/>
        <v xml:space="preserve"> </v>
      </c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</row>
    <row r="215" spans="1:27" ht="15" hidden="1" x14ac:dyDescent="0.25">
      <c r="A215" s="57">
        <v>45495</v>
      </c>
      <c r="B215" s="57"/>
      <c r="C215" s="58"/>
      <c r="D215" s="58"/>
      <c r="E215" s="58"/>
      <c r="F215" s="58"/>
      <c r="G215" s="57">
        <v>64095</v>
      </c>
      <c r="H215" s="59">
        <v>1.14E-2</v>
      </c>
      <c r="I215" s="60"/>
      <c r="J215" s="58" t="str">
        <f t="shared" si="0"/>
        <v xml:space="preserve"> </v>
      </c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</row>
    <row r="216" spans="1:27" ht="15" hidden="1" x14ac:dyDescent="0.25">
      <c r="A216" s="57">
        <v>64095</v>
      </c>
      <c r="B216" s="57"/>
      <c r="C216" s="58"/>
      <c r="D216" s="58"/>
      <c r="E216" s="58"/>
      <c r="F216" s="58"/>
      <c r="G216" s="57">
        <v>250095</v>
      </c>
      <c r="H216" s="59">
        <v>5.7000000000000002E-3</v>
      </c>
      <c r="I216" s="60"/>
      <c r="J216" s="58" t="str">
        <f t="shared" si="0"/>
        <v xml:space="preserve"> </v>
      </c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</row>
    <row r="217" spans="1:27" ht="15" hidden="1" x14ac:dyDescent="0.25">
      <c r="A217" s="57">
        <v>250095</v>
      </c>
      <c r="B217" s="57"/>
      <c r="C217" s="58"/>
      <c r="D217" s="58"/>
      <c r="E217" s="58"/>
      <c r="F217" s="58"/>
      <c r="G217" s="57">
        <f>$C$7</f>
        <v>0</v>
      </c>
      <c r="H217" s="59">
        <v>5.6999999999999998E-4</v>
      </c>
      <c r="I217" s="60"/>
      <c r="J217" s="58" t="str">
        <f t="shared" si="0"/>
        <v xml:space="preserve"> </v>
      </c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</row>
    <row r="218" spans="1:27" ht="15" hidden="1" x14ac:dyDescent="0.25">
      <c r="A218" s="61"/>
      <c r="B218" s="62"/>
      <c r="C218" s="62"/>
      <c r="D218" s="62"/>
      <c r="E218" s="62"/>
      <c r="F218" s="62"/>
      <c r="G218" s="62"/>
      <c r="H218" s="63"/>
      <c r="I218" s="64"/>
      <c r="J218" s="64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</row>
    <row r="219" spans="1:27" ht="15" hidden="1" x14ac:dyDescent="0.25">
      <c r="A219" s="54" t="s">
        <v>37</v>
      </c>
      <c r="B219" s="65"/>
      <c r="C219" s="65"/>
      <c r="D219" s="65"/>
      <c r="E219" s="65"/>
      <c r="F219" s="65"/>
      <c r="G219" s="62"/>
      <c r="H219" s="66"/>
      <c r="I219" s="64"/>
      <c r="J219" s="67">
        <f>SUM(J211:J218)</f>
        <v>0</v>
      </c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</row>
    <row r="220" spans="1:27" hidden="1" x14ac:dyDescent="0.2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</row>
    <row r="221" spans="1:27" hidden="1" x14ac:dyDescent="0.2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</row>
    <row r="222" spans="1:27" hidden="1" x14ac:dyDescent="0.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</row>
    <row r="223" spans="1:27" hidden="1" x14ac:dyDescent="0.2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</row>
    <row r="224" spans="1:27" hidden="1" x14ac:dyDescent="0.2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</row>
    <row r="225" spans="1:27" hidden="1" x14ac:dyDescent="0.2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</row>
    <row r="226" spans="1:27" hidden="1" x14ac:dyDescent="0.2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</row>
    <row r="227" spans="1:27" hidden="1" x14ac:dyDescent="0.2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</row>
    <row r="228" spans="1:27" hidden="1" x14ac:dyDescent="0.2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</row>
    <row r="229" spans="1:27" hidden="1" x14ac:dyDescent="0.2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</row>
    <row r="230" spans="1:27" hidden="1" x14ac:dyDescent="0.2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</row>
    <row r="231" spans="1:27" hidden="1" x14ac:dyDescent="0.2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</row>
    <row r="232" spans="1:27" hidden="1" x14ac:dyDescent="0.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</row>
    <row r="233" spans="1:27" hidden="1" x14ac:dyDescent="0.2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</row>
    <row r="234" spans="1:27" hidden="1" x14ac:dyDescent="0.2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</row>
    <row r="235" spans="1:27" hidden="1" x14ac:dyDescent="0.2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</row>
    <row r="236" spans="1:27" hidden="1" x14ac:dyDescent="0.2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</row>
    <row r="237" spans="1:27" hidden="1" x14ac:dyDescent="0.2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</row>
    <row r="238" spans="1:27" hidden="1" x14ac:dyDescent="0.2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</row>
    <row r="239" spans="1:27" hidden="1" x14ac:dyDescent="0.2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</row>
    <row r="240" spans="1:27" hidden="1" x14ac:dyDescent="0.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</row>
    <row r="241" spans="1:27" hidden="1" x14ac:dyDescent="0.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</row>
    <row r="242" spans="1:27" hidden="1" x14ac:dyDescent="0.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</row>
    <row r="243" spans="1:27" hidden="1" x14ac:dyDescent="0.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</row>
    <row r="244" spans="1:27" hidden="1" x14ac:dyDescent="0.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</row>
    <row r="245" spans="1:27" hidden="1" x14ac:dyDescent="0.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</row>
    <row r="246" spans="1:27" hidden="1" x14ac:dyDescent="0.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</row>
    <row r="247" spans="1:27" hidden="1" x14ac:dyDescent="0.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</row>
    <row r="248" spans="1:27" hidden="1" x14ac:dyDescent="0.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</row>
    <row r="249" spans="1:27" hidden="1" x14ac:dyDescent="0.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</row>
    <row r="250" spans="1:27" hidden="1" x14ac:dyDescent="0.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</row>
    <row r="251" spans="1:27" hidden="1" x14ac:dyDescent="0.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</row>
    <row r="252" spans="1:27" hidden="1" x14ac:dyDescent="0.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</row>
    <row r="253" spans="1:27" hidden="1" x14ac:dyDescent="0.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</row>
    <row r="254" spans="1:27" hidden="1" x14ac:dyDescent="0.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</row>
    <row r="255" spans="1:27" hidden="1" x14ac:dyDescent="0.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</row>
    <row r="256" spans="1:27" hidden="1" x14ac:dyDescent="0.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</row>
    <row r="257" spans="1:27" hidden="1" x14ac:dyDescent="0.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</row>
    <row r="258" spans="1:27" hidden="1" x14ac:dyDescent="0.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</row>
    <row r="259" spans="1:27" hidden="1" x14ac:dyDescent="0.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</row>
    <row r="260" spans="1:27" hidden="1" x14ac:dyDescent="0.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</row>
    <row r="261" spans="1:27" hidden="1" x14ac:dyDescent="0.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</row>
    <row r="262" spans="1:27" hidden="1" x14ac:dyDescent="0.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</row>
    <row r="263" spans="1:27" hidden="1" x14ac:dyDescent="0.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</row>
    <row r="264" spans="1:27" hidden="1" x14ac:dyDescent="0.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</row>
    <row r="265" spans="1:27" hidden="1" x14ac:dyDescent="0.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</row>
    <row r="266" spans="1:27" hidden="1" x14ac:dyDescent="0.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</row>
    <row r="267" spans="1:27" hidden="1" x14ac:dyDescent="0.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</row>
    <row r="268" spans="1:27" hidden="1" x14ac:dyDescent="0.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</row>
    <row r="269" spans="1:27" hidden="1" x14ac:dyDescent="0.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</row>
    <row r="270" spans="1:27" hidden="1" x14ac:dyDescent="0.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</row>
    <row r="271" spans="1:27" hidden="1" x14ac:dyDescent="0.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</row>
    <row r="272" spans="1:27" hidden="1" x14ac:dyDescent="0.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</row>
    <row r="273" spans="1:27" hidden="1" x14ac:dyDescent="0.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</row>
    <row r="274" spans="1:27" hidden="1" x14ac:dyDescent="0.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</row>
    <row r="275" spans="1:27" hidden="1" x14ac:dyDescent="0.2">
      <c r="A275" s="9"/>
      <c r="B275" s="99">
        <f>IF(C11="ja",-1500,0)</f>
        <v>0</v>
      </c>
      <c r="C275" s="99">
        <f>IF(AND(C9="ja",C11="ja"),-750,0)</f>
        <v>0</v>
      </c>
      <c r="D275" s="99"/>
      <c r="E275" s="99"/>
      <c r="F275" s="99">
        <f>IF(AND(C11="ja",C12="ja"),-1000,0)</f>
        <v>0</v>
      </c>
      <c r="G275" s="99"/>
      <c r="H275" s="99">
        <f>IF(G276=50,0,G276)</f>
        <v>0</v>
      </c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</row>
    <row r="276" spans="1:27" hidden="1" x14ac:dyDescent="0.2">
      <c r="A276" s="9"/>
      <c r="B276" s="99">
        <f>IF(C11="ja",-750,0)</f>
        <v>0</v>
      </c>
      <c r="C276" s="99">
        <f>IF(AND(C9="neen",C11="ja"),-1500,0)</f>
        <v>0</v>
      </c>
      <c r="D276" s="99"/>
      <c r="E276" s="99"/>
      <c r="F276" s="99">
        <f>-F275</f>
        <v>0</v>
      </c>
      <c r="G276" s="99">
        <f>IF(F276&gt;(F18+F19+F21-50),-(F18+F19+F21-50),F275)</f>
        <v>50</v>
      </c>
      <c r="H276" s="99">
        <f>IF(C12="neen",0,H275)</f>
        <v>0</v>
      </c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</row>
    <row r="277" spans="1:27" hidden="1" x14ac:dyDescent="0.2">
      <c r="A277" s="9"/>
      <c r="B277" s="99"/>
      <c r="C277" s="99">
        <f>SUM(C275:C276)</f>
        <v>0</v>
      </c>
      <c r="D277" s="99">
        <f>IF(C279&gt;(F18+F19-50),-(F18+F19-50),C277)</f>
        <v>50</v>
      </c>
      <c r="E277" s="99">
        <f>IF(D277=50,0,D277)</f>
        <v>0</v>
      </c>
      <c r="F277" s="99"/>
      <c r="G277" s="99"/>
      <c r="H277" s="9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</row>
    <row r="278" spans="1:27" hidden="1" x14ac:dyDescent="0.2">
      <c r="A278" s="9"/>
      <c r="B278" s="99"/>
      <c r="C278" s="99"/>
      <c r="D278" s="99"/>
      <c r="E278" s="99"/>
      <c r="F278" s="99"/>
      <c r="G278" s="99"/>
      <c r="H278" s="9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</row>
    <row r="279" spans="1:27" hidden="1" x14ac:dyDescent="0.2">
      <c r="A279" s="9"/>
      <c r="B279" s="99"/>
      <c r="C279" s="99">
        <f>-C277</f>
        <v>0</v>
      </c>
      <c r="D279" s="99"/>
      <c r="E279" s="99"/>
      <c r="F279" s="99"/>
      <c r="G279" s="99"/>
      <c r="H279" s="9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</row>
    <row r="280" spans="1:27" hidden="1" x14ac:dyDescent="0.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</row>
    <row r="281" spans="1:27" x14ac:dyDescent="0.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</row>
    <row r="282" spans="1:27" x14ac:dyDescent="0.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</row>
    <row r="283" spans="1:27" x14ac:dyDescent="0.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</row>
    <row r="284" spans="1:27" x14ac:dyDescent="0.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</row>
    <row r="285" spans="1:27" x14ac:dyDescent="0.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</row>
    <row r="286" spans="1:27" x14ac:dyDescent="0.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</row>
    <row r="287" spans="1:27" x14ac:dyDescent="0.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</row>
    <row r="288" spans="1:27" x14ac:dyDescent="0.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</row>
    <row r="289" spans="1:27" x14ac:dyDescent="0.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</row>
    <row r="290" spans="1:27" x14ac:dyDescent="0.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</row>
    <row r="291" spans="1:27" x14ac:dyDescent="0.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</row>
    <row r="292" spans="1:27" x14ac:dyDescent="0.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</row>
    <row r="293" spans="1:27" x14ac:dyDescent="0.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</row>
    <row r="294" spans="1:27" x14ac:dyDescent="0.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</row>
    <row r="295" spans="1:27" x14ac:dyDescent="0.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</row>
    <row r="296" spans="1:27" x14ac:dyDescent="0.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</row>
    <row r="297" spans="1:27" x14ac:dyDescent="0.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</row>
    <row r="298" spans="1:27" x14ac:dyDescent="0.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</row>
    <row r="299" spans="1:27" x14ac:dyDescent="0.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</row>
    <row r="300" spans="1:27" x14ac:dyDescent="0.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</row>
    <row r="301" spans="1:27" x14ac:dyDescent="0.2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</row>
    <row r="302" spans="1:27" x14ac:dyDescent="0.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</row>
    <row r="303" spans="1:27" x14ac:dyDescent="0.2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</row>
    <row r="304" spans="1:27" x14ac:dyDescent="0.2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</row>
    <row r="305" spans="1:27" x14ac:dyDescent="0.2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</row>
    <row r="306" spans="1:27" x14ac:dyDescent="0.2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</row>
    <row r="307" spans="1:27" x14ac:dyDescent="0.2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</row>
    <row r="308" spans="1:27" x14ac:dyDescent="0.2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</row>
    <row r="309" spans="1:27" x14ac:dyDescent="0.2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</row>
    <row r="310" spans="1:27" x14ac:dyDescent="0.2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</row>
    <row r="311" spans="1:27" x14ac:dyDescent="0.2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</row>
    <row r="312" spans="1:27" x14ac:dyDescent="0.2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</row>
    <row r="313" spans="1:27" x14ac:dyDescent="0.2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</row>
    <row r="314" spans="1:27" x14ac:dyDescent="0.2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</row>
    <row r="315" spans="1:27" x14ac:dyDescent="0.2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</row>
  </sheetData>
  <sheetProtection algorithmName="SHA-512" hashValue="fBxKQc1JIv6Axl6wT/GK9FNsSIZm04/1i/KAuJcUZKWqHCoMtalmv1lPYLYrF8c8WFg9iej2AFE00oAWh4E2Bw==" saltValue="O9ulbpqxR1b0E8a2Mqgarg==" spinCount="100000" sheet="1" objects="1" scenarios="1"/>
  <phoneticPr fontId="0" type="noConversion"/>
  <dataValidations count="5">
    <dataValidation type="list" allowBlank="1" showInputMessage="1" showErrorMessage="1" sqref="C9:F9">
      <formula1>$J$203:$J$204</formula1>
    </dataValidation>
    <dataValidation type="list" allowBlank="1" showInputMessage="1" showErrorMessage="1" sqref="C11:F11">
      <formula1>$K$203:$K$204</formula1>
    </dataValidation>
    <dataValidation type="list" allowBlank="1" showInputMessage="1" showErrorMessage="1" sqref="C12:F12">
      <formula1>$L$203:$L$204</formula1>
    </dataValidation>
    <dataValidation type="list" allowBlank="1" showInputMessage="1" showErrorMessage="1" sqref="C13:F13">
      <formula1>$M$203:$M$204</formula1>
    </dataValidation>
    <dataValidation type="list" allowBlank="1" showInputMessage="1" showErrorMessage="1" sqref="C52">
      <formula1>$E$138:$E$139</formula1>
    </dataValidation>
  </dataValidations>
  <hyperlinks>
    <hyperlink ref="C100" r:id="rId1"/>
    <hyperlink ref="E100" r:id="rId2"/>
    <hyperlink ref="C102" r:id="rId3"/>
    <hyperlink ref="E102" r:id="rId4"/>
    <hyperlink ref="C104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VKVLENHV</vt:lpstr>
      <vt:lpstr>VKVLENHV!_1._Zegels_Minuut_Brevet</vt:lpstr>
      <vt:lpstr>VKVLENHV!_2._Registratie_Minuut_Brevet</vt:lpstr>
      <vt:lpstr>VKVLENHV!_3._Registratie_aanhangsel</vt:lpstr>
      <vt:lpstr>VKVLENHV!Aard</vt:lpstr>
      <vt:lpstr>VKVLENHV!Afdrukbereik</vt:lpstr>
      <vt:lpstr>VKVLENHV!Datum</vt:lpstr>
      <vt:lpstr>VKVLENHV!KOSTENFICHE</vt:lpstr>
      <vt:lpstr>VKVLENHV!Naam</vt:lpstr>
      <vt:lpstr>VKVLENHV!Rep.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2014-11-15T15:46:18Z</dcterms:modified>
</cp:coreProperties>
</file>