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W" sheetId="1" r:id="rId1"/>
  </sheets>
  <definedNames>
    <definedName name="_1._Zegels_Minuut_Brevet" localSheetId="0">VKW!$A$16:$F$16</definedName>
    <definedName name="_1._Zegels_Minuut_Brevet">#REF!</definedName>
    <definedName name="_10._Tweede_getuigschrift" localSheetId="0">VKW!#REF!</definedName>
    <definedName name="_10._Tweede_getuigschrift">#REF!</definedName>
    <definedName name="_11._Kadaster_uittreksel" localSheetId="0">VKW!#REF!</definedName>
    <definedName name="_11._Kadaster_uittreksel">#REF!</definedName>
    <definedName name="_12._Getuigen" localSheetId="0">VKW!#REF!</definedName>
    <definedName name="_12._Getuigen">#REF!</definedName>
    <definedName name="_13._Allerlei_uitgaven" localSheetId="0">VKW!#REF!</definedName>
    <definedName name="_13._Allerlei_uitgaven">#REF!</definedName>
    <definedName name="_14." localSheetId="0">VKW!#REF!</definedName>
    <definedName name="_14.">#REF!</definedName>
    <definedName name="_15." localSheetId="0">VKW!#REF!</definedName>
    <definedName name="_15.">#REF!</definedName>
    <definedName name="_2._Registratie_Minuut_Brevet" localSheetId="0">VKW!$B$18:$G$18</definedName>
    <definedName name="_2._Registratie_Minuut_Brevet">#REF!</definedName>
    <definedName name="_3._Registratie_aanhangsel" localSheetId="0">VKW!$E$19:$G$19</definedName>
    <definedName name="_3._Registratie_aanhangsel">#REF!</definedName>
    <definedName name="_4.Zegels_afschrift_grosse" localSheetId="0">VKW!#REF!</definedName>
    <definedName name="_4.Zegels_afschrift_grosse">#REF!</definedName>
    <definedName name="_5._Hypotheek__inschr._overschr._doorh." localSheetId="0">VKW!#REF!</definedName>
    <definedName name="_5._Hypotheek__inschr._overschr._doorh.">#REF!</definedName>
    <definedName name="_6._Loon_pandbewaarder" localSheetId="0">VKW!#REF!</definedName>
    <definedName name="_6._Loon_pandbewaarder">#REF!</definedName>
    <definedName name="_7._Zegels__bord._aanh." localSheetId="0">VKW!#REF!</definedName>
    <definedName name="_7._Zegels__bord._aanh.">#REF!</definedName>
    <definedName name="_8._Opzoekingen" localSheetId="0">VKW!#REF!</definedName>
    <definedName name="_8._Opzoekingen">#REF!</definedName>
    <definedName name="_9._Hypothecair_getuigschrift" localSheetId="0">VKW!#REF!</definedName>
    <definedName name="_9._Hypothecair_getuigschrift">#REF!</definedName>
    <definedName name="Aard" localSheetId="0">VKW!$B$4:$F$4</definedName>
    <definedName name="Aard">#REF!</definedName>
    <definedName name="_xlnm.Print_Area" localSheetId="0">VKW!$A$1:$E$48</definedName>
    <definedName name="Datum" localSheetId="0">VKW!$B$4:$G$47</definedName>
    <definedName name="Datum">#REF!</definedName>
    <definedName name="gemeentelijke_info">#REF!</definedName>
    <definedName name="Kantoor_van_Notaris_J._SIMONART_te_Leuven" localSheetId="0">VKW!#REF!</definedName>
    <definedName name="Kantoor_van_Notaris_J._SIMONART_te_Leuven">#REF!</definedName>
    <definedName name="KOSTENFICHE" localSheetId="0">VKW!$A$1:$G$47</definedName>
    <definedName name="KOSTENFICHE">#REF!</definedName>
    <definedName name="Last_Row">IF(Values_Entered,Header_Row+Number_of_Payments,Header_Row)</definedName>
    <definedName name="Naam" localSheetId="0">VKW!$B$9:$F$9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VKW!$F$4:$F$47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VKW!#REF!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VKW!$A$3:$G$47</definedName>
  </definedNames>
  <calcPr calcId="152511"/>
</workbook>
</file>

<file path=xl/calcChain.xml><?xml version="1.0" encoding="utf-8"?>
<calcChain xmlns="http://schemas.openxmlformats.org/spreadsheetml/2006/main">
  <c r="F70" i="1" l="1"/>
  <c r="E70" i="1"/>
  <c r="F68" i="1"/>
  <c r="E68" i="1"/>
  <c r="E67" i="1"/>
  <c r="E64" i="1"/>
  <c r="F63" i="1"/>
  <c r="E63" i="1"/>
  <c r="F62" i="1"/>
  <c r="E62" i="1"/>
  <c r="E65" i="1" s="1"/>
  <c r="D38" i="1" s="1"/>
  <c r="F61" i="1"/>
  <c r="E61" i="1"/>
  <c r="F69" i="1"/>
  <c r="F102" i="1"/>
  <c r="F101" i="1"/>
  <c r="F100" i="1"/>
  <c r="F99" i="1"/>
  <c r="F97" i="1"/>
  <c r="B7" i="1"/>
  <c r="D98" i="1" s="1"/>
  <c r="F129" i="1"/>
  <c r="D19" i="1"/>
  <c r="F87" i="1"/>
  <c r="F89" i="1"/>
  <c r="F91" i="1"/>
  <c r="F92" i="1"/>
  <c r="F124" i="1"/>
  <c r="F64" i="1"/>
  <c r="D39" i="1"/>
  <c r="F71" i="1"/>
  <c r="D42" i="1" s="1"/>
  <c r="E69" i="1"/>
  <c r="E71" i="1" s="1"/>
  <c r="D41" i="1" s="1"/>
  <c r="D46" i="1" s="1"/>
  <c r="C97" i="1"/>
  <c r="F98" i="1"/>
  <c r="F104" i="1" s="1"/>
  <c r="F128" i="1"/>
  <c r="C87" i="1"/>
  <c r="F88" i="1"/>
  <c r="C98" i="1"/>
  <c r="F130" i="1"/>
  <c r="C86" i="1"/>
  <c r="C95" i="1"/>
  <c r="C85" i="1"/>
  <c r="F90" i="1" s="1"/>
  <c r="C96" i="1"/>
  <c r="C88" i="1"/>
  <c r="D88" i="1"/>
  <c r="D87" i="1"/>
  <c r="F127" i="1"/>
  <c r="F125" i="1"/>
  <c r="F132" i="1" s="1"/>
  <c r="D16" i="1" s="1"/>
  <c r="D23" i="1" s="1"/>
  <c r="D97" i="1"/>
  <c r="F126" i="1"/>
  <c r="F94" i="1" l="1"/>
  <c r="D17" i="1" s="1"/>
  <c r="D22" i="1" s="1"/>
  <c r="D25" i="1" s="1"/>
  <c r="D44" i="1" s="1"/>
  <c r="C130" i="1"/>
</calcChain>
</file>

<file path=xl/sharedStrings.xml><?xml version="1.0" encoding="utf-8"?>
<sst xmlns="http://schemas.openxmlformats.org/spreadsheetml/2006/main" count="110" uniqueCount="86">
  <si>
    <t>Dossier</t>
  </si>
  <si>
    <t>Cliënt</t>
  </si>
  <si>
    <t>Prijs</t>
  </si>
  <si>
    <t>Lasten:</t>
  </si>
  <si>
    <t>Basis</t>
  </si>
  <si>
    <t>Betaald voorschot</t>
  </si>
  <si>
    <t>Klein beschrijf?</t>
  </si>
  <si>
    <t>ja</t>
  </si>
  <si>
    <t>Gebied met vastgoeddruk?</t>
  </si>
  <si>
    <t>Arlon</t>
  </si>
  <si>
    <t xml:space="preserve">KRO Soc. Wall. of Fam. Nombr.? </t>
  </si>
  <si>
    <t>neen</t>
  </si>
  <si>
    <t>Sociaal krediet voor minstens 50%?</t>
  </si>
  <si>
    <t>------------------------------------------------------------------------------------------------</t>
  </si>
  <si>
    <t>Kosten ten laste van de koper</t>
  </si>
  <si>
    <t>Ereloon</t>
  </si>
  <si>
    <t xml:space="preserve">Registratie </t>
  </si>
  <si>
    <t>Registratie aanhangsel</t>
  </si>
  <si>
    <t>Overschrijving (rols)</t>
  </si>
  <si>
    <t>FMA</t>
  </si>
  <si>
    <t>Totaal uitgaven voor koper:</t>
  </si>
  <si>
    <t>BTW</t>
  </si>
  <si>
    <t>Algemeen totaal:</t>
  </si>
  <si>
    <t>Kosten ten laste van de verkoper</t>
  </si>
  <si>
    <t>Stedenbouw</t>
  </si>
  <si>
    <t>Makelaar</t>
  </si>
  <si>
    <t>Meting</t>
  </si>
  <si>
    <t>Andere</t>
  </si>
  <si>
    <t>Algemeen totaal verkoper:</t>
  </si>
  <si>
    <t>Afrekening koper</t>
  </si>
  <si>
    <t>Afrekening verkoper</t>
  </si>
  <si>
    <t>Décompte acquéreur</t>
  </si>
  <si>
    <t>Décompte vendeur</t>
  </si>
  <si>
    <t>NVT</t>
  </si>
  <si>
    <t>Assesse</t>
  </si>
  <si>
    <t>Aubel</t>
  </si>
  <si>
    <t>Beauvechain</t>
  </si>
  <si>
    <t>Braine-l'Alleud</t>
  </si>
  <si>
    <t>Braine-le-Château</t>
  </si>
  <si>
    <t xml:space="preserve">Chastre </t>
  </si>
  <si>
    <t>Chaumont-Gistoux</t>
  </si>
  <si>
    <t>Court-Saint-Etienne</t>
  </si>
  <si>
    <t>Eghezée</t>
  </si>
  <si>
    <t>Erezée</t>
  </si>
  <si>
    <t>Gembloux</t>
  </si>
  <si>
    <t xml:space="preserve">Grez-Doiceau </t>
  </si>
  <si>
    <t>Hélécine</t>
  </si>
  <si>
    <t>Incourt</t>
  </si>
  <si>
    <t>Ittre</t>
  </si>
  <si>
    <t>Jalhay</t>
  </si>
  <si>
    <t>Jodoigne</t>
  </si>
  <si>
    <t xml:space="preserve">La Hulpe </t>
  </si>
  <si>
    <t xml:space="preserve">Lasne </t>
  </si>
  <si>
    <t>Mont-Saint-Guibert</t>
  </si>
  <si>
    <t>Namur</t>
  </si>
  <si>
    <t>Nivelles</t>
  </si>
  <si>
    <t>Orp-Jauche</t>
  </si>
  <si>
    <t>Ottignies-Louvain-la-Neuve</t>
  </si>
  <si>
    <t xml:space="preserve">Ramillies </t>
  </si>
  <si>
    <t>Rixensart</t>
  </si>
  <si>
    <t>Thimister-Clermont</t>
  </si>
  <si>
    <t>Villers-la-Ville</t>
  </si>
  <si>
    <t>Walhain</t>
  </si>
  <si>
    <t>Basisbedrag</t>
  </si>
  <si>
    <t>Allerlei uitgaven</t>
  </si>
  <si>
    <t>Waterloo</t>
  </si>
  <si>
    <t>Wavre</t>
  </si>
  <si>
    <t>Bedrag</t>
  </si>
  <si>
    <t>Tarief J</t>
  </si>
  <si>
    <t>Totaal Ereloon</t>
  </si>
  <si>
    <t>VERKOOP ONROEREND GOED WALLONIE</t>
  </si>
  <si>
    <t>Aandeel basisakte of verkavelingsakte</t>
  </si>
  <si>
    <t>Bodemattesten (?)</t>
  </si>
  <si>
    <t>Donceel</t>
  </si>
  <si>
    <t>Genappe</t>
  </si>
  <si>
    <t>Perwez</t>
  </si>
  <si>
    <t>Profondeville</t>
  </si>
  <si>
    <t>Sainte-Ode</t>
  </si>
  <si>
    <t>Silly</t>
  </si>
  <si>
    <t>Kosten ten laste van de verkoper of de koper (maak de keuze)</t>
  </si>
  <si>
    <t>verkoper</t>
  </si>
  <si>
    <t>koper</t>
  </si>
  <si>
    <t>Totaal bijkomende kosten koper</t>
  </si>
  <si>
    <t>Totaal bijkomende kosten verkoper:</t>
  </si>
  <si>
    <t>Algemeen totaal koper:</t>
  </si>
  <si>
    <t>Boekje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</si>
</sst>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_-* #,##0.00\ &quot;BF&quot;_-;\-* #,##0.00\ &quot;BF&quot;_-;_-* &quot;-&quot;??\ &quot;BF&quot;_-;_-@_-"/>
    <numFmt numFmtId="167" formatCode="d\ mmmm\ yyyy"/>
    <numFmt numFmtId="168" formatCode="_-* #,##0.00\ [$EUR]_-;\-* #,##0.00\ [$EUR]_-;_-* &quot;-&quot;??\ [$EUR]_-;_-@_-"/>
    <numFmt numFmtId="169" formatCode="#,##0.00\ [$EUR]"/>
    <numFmt numFmtId="170" formatCode="#,##0.00_ ;\-#,##0.00\ "/>
    <numFmt numFmtId="171" formatCode="#,##0&quot; BF&quot;;\-#,##0&quot; BF&quot;"/>
    <numFmt numFmtId="172" formatCode="0.000%"/>
    <numFmt numFmtId="173" formatCode="#.##000"/>
    <numFmt numFmtId="174" formatCode="_-* #,##0\ _F_B_-;\-* #,##0\ _F_B_-;_-* &quot;-&quot;\ _F_B_-;_-@_-"/>
    <numFmt numFmtId="175" formatCode="\$#,#00"/>
    <numFmt numFmtId="176" formatCode="_-* #,##0\ &quot;FB&quot;_-;\-* #,##0\ &quot;FB&quot;_-;_-* &quot;-&quot;\ &quot;FB&quot;_-;_-@_-"/>
    <numFmt numFmtId="177" formatCode="m\o\n\t\h\ d\,\ \y\y\y\y"/>
    <numFmt numFmtId="178" formatCode="#,#00"/>
    <numFmt numFmtId="179" formatCode="#,"/>
    <numFmt numFmtId="180" formatCode="%#,#00"/>
  </numFmts>
  <fonts count="15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2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6"/>
      <color theme="0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73" fontId="8" fillId="0" borderId="0">
      <protection locked="0"/>
    </xf>
    <xf numFmtId="174" fontId="1" fillId="0" borderId="0" applyFont="0" applyFill="0" applyBorder="0" applyAlignment="0" applyProtection="0"/>
    <xf numFmtId="175" fontId="8" fillId="0" borderId="0">
      <protection locked="0"/>
    </xf>
    <xf numFmtId="176" fontId="1" fillId="0" borderId="0" applyFont="0" applyFill="0" applyBorder="0" applyAlignment="0" applyProtection="0"/>
    <xf numFmtId="177" fontId="8" fillId="0" borderId="0">
      <protection locked="0"/>
    </xf>
    <xf numFmtId="178" fontId="8" fillId="0" borderId="0">
      <protection locked="0"/>
    </xf>
    <xf numFmtId="179" fontId="9" fillId="0" borderId="0">
      <protection locked="0"/>
    </xf>
    <xf numFmtId="179" fontId="9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80" fontId="8" fillId="0" borderId="0">
      <protection locked="0"/>
    </xf>
    <xf numFmtId="0" fontId="10" fillId="0" borderId="0"/>
    <xf numFmtId="0" fontId="11" fillId="0" borderId="0"/>
    <xf numFmtId="0" fontId="1" fillId="0" borderId="0"/>
    <xf numFmtId="0" fontId="11" fillId="0" borderId="0"/>
    <xf numFmtId="179" fontId="8" fillId="0" borderId="1">
      <protection locked="0"/>
    </xf>
    <xf numFmtId="0" fontId="14" fillId="0" borderId="11" applyNumberFormat="0" applyFill="0" applyAlignment="0" applyProtection="0"/>
  </cellStyleXfs>
  <cellXfs count="75">
    <xf numFmtId="0" fontId="0" fillId="0" borderId="0" xfId="0"/>
    <xf numFmtId="0" fontId="0" fillId="2" borderId="0" xfId="0" applyFill="1" applyBorder="1" applyAlignment="1" applyProtection="1">
      <alignment horizontal="left"/>
      <protection hidden="1"/>
    </xf>
    <xf numFmtId="0" fontId="2" fillId="3" borderId="2" xfId="0" applyFont="1" applyFill="1" applyBorder="1" applyAlignment="1" applyProtection="1">
      <alignment horizontal="left"/>
      <protection hidden="1"/>
    </xf>
    <xf numFmtId="0" fontId="0" fillId="3" borderId="2" xfId="0" applyNumberFormat="1" applyFill="1" applyBorder="1" applyAlignment="1" applyProtection="1">
      <protection hidden="1"/>
    </xf>
    <xf numFmtId="166" fontId="0" fillId="3" borderId="2" xfId="0" applyNumberFormat="1" applyFill="1" applyBorder="1" applyAlignment="1" applyProtection="1">
      <protection hidden="1"/>
    </xf>
    <xf numFmtId="0" fontId="0" fillId="3" borderId="0" xfId="0" applyFill="1" applyProtection="1">
      <protection hidden="1"/>
    </xf>
    <xf numFmtId="0" fontId="2" fillId="3" borderId="0" xfId="0" applyFont="1" applyFill="1" applyBorder="1" applyAlignment="1" applyProtection="1">
      <alignment horizontal="left"/>
      <protection hidden="1"/>
    </xf>
    <xf numFmtId="0" fontId="0" fillId="3" borderId="0" xfId="0" applyNumberFormat="1" applyFill="1" applyBorder="1" applyAlignment="1" applyProtection="1">
      <protection hidden="1"/>
    </xf>
    <xf numFmtId="166" fontId="0" fillId="3" borderId="0" xfId="0" applyNumberFormat="1" applyFill="1" applyBorder="1" applyAlignment="1" applyProtection="1">
      <protection hidden="1"/>
    </xf>
    <xf numFmtId="0" fontId="0" fillId="3" borderId="0" xfId="0" applyFill="1" applyBorder="1" applyAlignment="1" applyProtection="1">
      <alignment horizontal="left"/>
      <protection hidden="1"/>
    </xf>
    <xf numFmtId="168" fontId="0" fillId="3" borderId="0" xfId="0" applyNumberFormat="1" applyFill="1" applyBorder="1" applyAlignment="1" applyProtection="1">
      <protection hidden="1"/>
    </xf>
    <xf numFmtId="0" fontId="1" fillId="3" borderId="0" xfId="13" applyFont="1" applyFill="1" applyBorder="1" applyAlignment="1" applyProtection="1">
      <alignment horizontal="left"/>
      <protection hidden="1"/>
    </xf>
    <xf numFmtId="0" fontId="1" fillId="3" borderId="0" xfId="0" applyFont="1" applyFill="1" applyBorder="1" applyAlignment="1" applyProtection="1">
      <alignment horizontal="left"/>
      <protection hidden="1"/>
    </xf>
    <xf numFmtId="166" fontId="1" fillId="3" borderId="0" xfId="0" applyNumberFormat="1" applyFont="1" applyFill="1" applyBorder="1" applyAlignment="1" applyProtection="1">
      <protection hidden="1"/>
    </xf>
    <xf numFmtId="0" fontId="2" fillId="3" borderId="0" xfId="13" applyFont="1" applyFill="1" applyBorder="1" applyAlignment="1" applyProtection="1">
      <alignment horizontal="left"/>
      <protection hidden="1"/>
    </xf>
    <xf numFmtId="0" fontId="2" fillId="3" borderId="0" xfId="0" quotePrefix="1" applyFont="1" applyFill="1" applyBorder="1" applyAlignment="1" applyProtection="1">
      <alignment horizontal="left"/>
      <protection hidden="1"/>
    </xf>
    <xf numFmtId="0" fontId="2" fillId="3" borderId="3" xfId="0" applyFont="1" applyFill="1" applyBorder="1" applyAlignment="1" applyProtection="1">
      <alignment horizontal="left"/>
      <protection hidden="1"/>
    </xf>
    <xf numFmtId="166" fontId="1" fillId="3" borderId="4" xfId="0" applyNumberFormat="1" applyFont="1" applyFill="1" applyBorder="1" applyAlignment="1" applyProtection="1">
      <alignment horizontal="left"/>
      <protection hidden="1"/>
    </xf>
    <xf numFmtId="164" fontId="0" fillId="3" borderId="4" xfId="0" applyNumberFormat="1" applyFill="1" applyBorder="1" applyAlignment="1" applyProtection="1">
      <alignment horizontal="right"/>
      <protection hidden="1"/>
    </xf>
    <xf numFmtId="164" fontId="0" fillId="3" borderId="0" xfId="0" applyNumberFormat="1" applyFill="1" applyBorder="1" applyAlignment="1" applyProtection="1">
      <alignment horizontal="right"/>
      <protection hidden="1"/>
    </xf>
    <xf numFmtId="0" fontId="1" fillId="3" borderId="4" xfId="0" applyFont="1" applyFill="1" applyBorder="1" applyAlignment="1" applyProtection="1">
      <alignment horizontal="left"/>
      <protection hidden="1"/>
    </xf>
    <xf numFmtId="0" fontId="1" fillId="3" borderId="4" xfId="0" applyFont="1" applyFill="1" applyBorder="1" applyProtection="1">
      <protection hidden="1"/>
    </xf>
    <xf numFmtId="0" fontId="0" fillId="3" borderId="0" xfId="0" applyFill="1" applyBorder="1" applyProtection="1">
      <protection hidden="1"/>
    </xf>
    <xf numFmtId="0" fontId="1" fillId="3" borderId="0" xfId="0" applyFont="1" applyFill="1" applyBorder="1" applyProtection="1">
      <protection hidden="1"/>
    </xf>
    <xf numFmtId="0" fontId="1" fillId="3" borderId="3" xfId="0" applyFont="1" applyFill="1" applyBorder="1" applyAlignment="1" applyProtection="1">
      <alignment horizontal="left"/>
      <protection hidden="1"/>
    </xf>
    <xf numFmtId="0" fontId="0" fillId="3" borderId="5" xfId="0" applyFill="1" applyBorder="1" applyAlignment="1" applyProtection="1">
      <alignment horizontal="left"/>
      <protection hidden="1"/>
    </xf>
    <xf numFmtId="0" fontId="1" fillId="3" borderId="0" xfId="0" applyFont="1" applyFill="1" applyProtection="1">
      <protection hidden="1"/>
    </xf>
    <xf numFmtId="0" fontId="2" fillId="3" borderId="6" xfId="0" applyFont="1" applyFill="1" applyBorder="1" applyAlignment="1" applyProtection="1">
      <alignment horizontal="left"/>
      <protection hidden="1"/>
    </xf>
    <xf numFmtId="164" fontId="1" fillId="3" borderId="0" xfId="0" applyNumberFormat="1" applyFont="1" applyFill="1" applyAlignment="1" applyProtection="1">
      <alignment horizontal="right"/>
      <protection hidden="1"/>
    </xf>
    <xf numFmtId="0" fontId="2" fillId="3" borderId="5" xfId="0" applyFont="1" applyFill="1" applyBorder="1" applyAlignment="1" applyProtection="1">
      <alignment horizontal="left"/>
      <protection hidden="1"/>
    </xf>
    <xf numFmtId="164" fontId="0" fillId="3" borderId="0" xfId="0" applyNumberFormat="1" applyFill="1" applyProtection="1">
      <protection hidden="1"/>
    </xf>
    <xf numFmtId="3" fontId="3" fillId="3" borderId="0" xfId="9" applyNumberFormat="1" applyFill="1" applyAlignment="1" applyProtection="1">
      <protection hidden="1"/>
    </xf>
    <xf numFmtId="168" fontId="0" fillId="3" borderId="0" xfId="0" applyNumberFormat="1" applyFill="1" applyProtection="1">
      <protection hidden="1"/>
    </xf>
    <xf numFmtId="168" fontId="0" fillId="3" borderId="0" xfId="0" applyNumberFormat="1" applyFill="1" applyBorder="1" applyProtection="1">
      <protection hidden="1"/>
    </xf>
    <xf numFmtId="3" fontId="1" fillId="3" borderId="0" xfId="0" applyNumberFormat="1" applyFont="1" applyFill="1" applyProtection="1">
      <protection hidden="1"/>
    </xf>
    <xf numFmtId="168" fontId="1" fillId="3" borderId="0" xfId="0" applyNumberFormat="1" applyFont="1" applyFill="1" applyProtection="1">
      <protection hidden="1"/>
    </xf>
    <xf numFmtId="0" fontId="4" fillId="3" borderId="0" xfId="0" applyFont="1" applyFill="1" applyProtection="1">
      <protection hidden="1"/>
    </xf>
    <xf numFmtId="170" fontId="0" fillId="3" borderId="0" xfId="0" applyNumberFormat="1" applyFill="1" applyBorder="1" applyAlignment="1" applyProtection="1">
      <alignment horizontal="right"/>
      <protection hidden="1"/>
    </xf>
    <xf numFmtId="4" fontId="1" fillId="3" borderId="0" xfId="0" applyNumberFormat="1" applyFont="1" applyFill="1" applyProtection="1">
      <protection hidden="1"/>
    </xf>
    <xf numFmtId="168" fontId="0" fillId="3" borderId="0" xfId="0" applyNumberFormat="1" applyFill="1" applyBorder="1" applyAlignment="1" applyProtection="1">
      <alignment horizontal="left"/>
      <protection hidden="1"/>
    </xf>
    <xf numFmtId="3" fontId="1" fillId="3" borderId="0" xfId="0" quotePrefix="1" applyNumberFormat="1" applyFont="1" applyFill="1" applyAlignment="1" applyProtection="1">
      <alignment horizontal="left"/>
      <protection hidden="1"/>
    </xf>
    <xf numFmtId="3" fontId="1" fillId="3" borderId="0" xfId="0" applyNumberFormat="1" applyFont="1" applyFill="1" applyBorder="1" applyProtection="1">
      <protection hidden="1"/>
    </xf>
    <xf numFmtId="171" fontId="5" fillId="3" borderId="7" xfId="0" applyNumberFormat="1" applyFont="1" applyFill="1" applyBorder="1" applyAlignment="1" applyProtection="1">
      <alignment horizontal="center"/>
      <protection hidden="1"/>
    </xf>
    <xf numFmtId="0" fontId="5" fillId="3" borderId="7" xfId="0" applyFont="1" applyFill="1" applyBorder="1" applyAlignment="1" applyProtection="1">
      <alignment horizontal="center"/>
      <protection hidden="1"/>
    </xf>
    <xf numFmtId="0" fontId="5" fillId="3" borderId="8" xfId="0" applyFont="1" applyFill="1" applyBorder="1" applyAlignment="1" applyProtection="1">
      <alignment horizontal="center"/>
      <protection hidden="1"/>
    </xf>
    <xf numFmtId="169" fontId="6" fillId="3" borderId="7" xfId="0" applyNumberFormat="1" applyFont="1" applyFill="1" applyBorder="1" applyProtection="1">
      <protection hidden="1"/>
    </xf>
    <xf numFmtId="171" fontId="6" fillId="3" borderId="7" xfId="0" applyNumberFormat="1" applyFont="1" applyFill="1" applyBorder="1" applyProtection="1">
      <protection hidden="1"/>
    </xf>
    <xf numFmtId="172" fontId="6" fillId="3" borderId="7" xfId="0" applyNumberFormat="1" applyFont="1" applyFill="1" applyBorder="1" applyProtection="1">
      <protection hidden="1"/>
    </xf>
    <xf numFmtId="172" fontId="6" fillId="3" borderId="8" xfId="0" applyNumberFormat="1" applyFont="1" applyFill="1" applyBorder="1" applyProtection="1">
      <protection hidden="1"/>
    </xf>
    <xf numFmtId="0" fontId="6" fillId="3" borderId="9" xfId="0" applyFont="1" applyFill="1" applyBorder="1" applyProtection="1">
      <protection hidden="1"/>
    </xf>
    <xf numFmtId="0" fontId="6" fillId="3" borderId="0" xfId="0" applyFont="1" applyFill="1" applyBorder="1" applyProtection="1">
      <protection hidden="1"/>
    </xf>
    <xf numFmtId="0" fontId="7" fillId="3" borderId="10" xfId="0" applyFont="1" applyFill="1" applyBorder="1" applyProtection="1">
      <protection hidden="1"/>
    </xf>
    <xf numFmtId="0" fontId="6" fillId="3" borderId="0" xfId="0" applyFont="1" applyFill="1" applyProtection="1">
      <protection hidden="1"/>
    </xf>
    <xf numFmtId="171" fontId="5" fillId="3" borderId="0" xfId="0" applyNumberFormat="1" applyFont="1" applyFill="1" applyBorder="1" applyAlignment="1" applyProtection="1">
      <alignment horizontal="center"/>
      <protection hidden="1"/>
    </xf>
    <xf numFmtId="0" fontId="6" fillId="3" borderId="10" xfId="0" applyFont="1" applyFill="1" applyBorder="1" applyProtection="1">
      <protection hidden="1"/>
    </xf>
    <xf numFmtId="169" fontId="5" fillId="3" borderId="7" xfId="0" applyNumberFormat="1" applyFont="1" applyFill="1" applyBorder="1" applyProtection="1">
      <protection hidden="1"/>
    </xf>
    <xf numFmtId="0" fontId="12" fillId="4" borderId="2" xfId="0" applyFont="1" applyFill="1" applyBorder="1" applyAlignment="1" applyProtection="1">
      <alignment horizontal="left"/>
      <protection hidden="1"/>
    </xf>
    <xf numFmtId="0" fontId="13" fillId="4" borderId="2" xfId="0" applyFont="1" applyFill="1" applyBorder="1" applyAlignment="1" applyProtection="1">
      <alignment horizontal="left"/>
      <protection hidden="1"/>
    </xf>
    <xf numFmtId="167" fontId="2" fillId="5" borderId="0" xfId="0" applyNumberFormat="1" applyFont="1" applyFill="1" applyBorder="1" applyAlignment="1" applyProtection="1">
      <alignment horizontal="left"/>
      <protection locked="0" hidden="1"/>
    </xf>
    <xf numFmtId="0" fontId="0" fillId="2" borderId="0" xfId="0" applyFill="1" applyBorder="1" applyAlignment="1" applyProtection="1">
      <alignment horizontal="left"/>
      <protection locked="0" hidden="1"/>
    </xf>
    <xf numFmtId="164" fontId="0" fillId="5" borderId="0" xfId="0" applyNumberFormat="1" applyFill="1" applyBorder="1" applyAlignment="1" applyProtection="1">
      <protection locked="0" hidden="1"/>
    </xf>
    <xf numFmtId="164" fontId="0" fillId="6" borderId="0" xfId="0" applyNumberFormat="1" applyFill="1" applyBorder="1" applyAlignment="1" applyProtection="1">
      <protection hidden="1"/>
    </xf>
    <xf numFmtId="0" fontId="0" fillId="5" borderId="0" xfId="0" applyFill="1" applyBorder="1" applyAlignment="1" applyProtection="1">
      <alignment horizontal="center"/>
      <protection locked="0" hidden="1"/>
    </xf>
    <xf numFmtId="0" fontId="1" fillId="5" borderId="0" xfId="13" applyFont="1" applyFill="1" applyBorder="1" applyAlignment="1" applyProtection="1">
      <alignment horizontal="center"/>
      <protection locked="0" hidden="1"/>
    </xf>
    <xf numFmtId="0" fontId="2" fillId="7" borderId="6" xfId="0" applyFont="1" applyFill="1" applyBorder="1" applyAlignment="1" applyProtection="1">
      <alignment horizontal="left"/>
      <protection hidden="1"/>
    </xf>
    <xf numFmtId="164" fontId="2" fillId="7" borderId="6" xfId="0" applyNumberFormat="1" applyFont="1" applyFill="1" applyBorder="1" applyAlignment="1" applyProtection="1">
      <alignment horizontal="right"/>
      <protection hidden="1"/>
    </xf>
    <xf numFmtId="164" fontId="0" fillId="8" borderId="6" xfId="0" applyNumberFormat="1" applyFill="1" applyBorder="1" applyAlignment="1" applyProtection="1">
      <alignment horizontal="right"/>
      <protection hidden="1"/>
    </xf>
    <xf numFmtId="0" fontId="2" fillId="9" borderId="6" xfId="0" applyFont="1" applyFill="1" applyBorder="1" applyAlignment="1" applyProtection="1">
      <alignment horizontal="left"/>
      <protection hidden="1"/>
    </xf>
    <xf numFmtId="164" fontId="1" fillId="9" borderId="0" xfId="0" applyNumberFormat="1" applyFont="1" applyFill="1" applyAlignment="1" applyProtection="1">
      <alignment horizontal="right"/>
      <protection hidden="1"/>
    </xf>
    <xf numFmtId="164" fontId="2" fillId="9" borderId="6" xfId="0" applyNumberFormat="1" applyFont="1" applyFill="1" applyBorder="1" applyAlignment="1" applyProtection="1">
      <alignment horizontal="right"/>
      <protection hidden="1"/>
    </xf>
    <xf numFmtId="165" fontId="1" fillId="10" borderId="0" xfId="13" applyNumberFormat="1" applyFill="1" applyBorder="1" applyAlignment="1" applyProtection="1">
      <protection locked="0" hidden="1"/>
    </xf>
    <xf numFmtId="164" fontId="0" fillId="5" borderId="0" xfId="0" applyNumberFormat="1" applyFill="1" applyBorder="1" applyAlignment="1" applyProtection="1">
      <alignment horizontal="right"/>
      <protection locked="0" hidden="1"/>
    </xf>
    <xf numFmtId="164" fontId="0" fillId="2" borderId="0" xfId="0" applyNumberFormat="1" applyFill="1" applyBorder="1" applyAlignment="1" applyProtection="1">
      <alignment horizontal="right"/>
      <protection locked="0" hidden="1"/>
    </xf>
    <xf numFmtId="0" fontId="0" fillId="11" borderId="0" xfId="0" applyFill="1" applyBorder="1" applyAlignment="1" applyProtection="1">
      <alignment horizontal="center"/>
      <protection locked="0"/>
    </xf>
    <xf numFmtId="164" fontId="1" fillId="5" borderId="0" xfId="0" applyNumberFormat="1" applyFont="1" applyFill="1" applyAlignment="1" applyProtection="1">
      <alignment horizontal="right"/>
      <protection locked="0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WDAC.xlsx" TargetMode="External"/><Relationship Id="rId2" Type="http://schemas.openxmlformats.org/officeDocument/2006/relationships/hyperlink" Target="VKWAK.xlsx" TargetMode="External"/><Relationship Id="rId1" Type="http://schemas.openxmlformats.org/officeDocument/2006/relationships/hyperlink" Target="VKW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Boekje.xlsx" TargetMode="External"/><Relationship Id="rId4" Type="http://schemas.openxmlformats.org/officeDocument/2006/relationships/hyperlink" Target="VKWD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141"/>
  <sheetViews>
    <sheetView tabSelected="1" zoomScaleNormal="100" workbookViewId="0">
      <selection activeCell="B3" sqref="B3"/>
    </sheetView>
  </sheetViews>
  <sheetFormatPr defaultRowHeight="12.75" x14ac:dyDescent="0.2"/>
  <cols>
    <col min="1" max="1" width="32.42578125" style="5" customWidth="1"/>
    <col min="2" max="2" width="19.28515625" style="5" customWidth="1"/>
    <col min="3" max="3" width="12.5703125" style="5" customWidth="1"/>
    <col min="4" max="4" width="19.7109375" style="5" customWidth="1"/>
    <col min="5" max="5" width="16.7109375" style="5" customWidth="1"/>
    <col min="6" max="6" width="12.28515625" style="5" customWidth="1"/>
    <col min="7" max="7" width="15.85546875" style="5" bestFit="1" customWidth="1"/>
    <col min="8" max="16" width="9.140625" style="5"/>
    <col min="17" max="17" width="12.140625" style="5" bestFit="1" customWidth="1"/>
    <col min="18" max="16384" width="9.140625" style="5"/>
  </cols>
  <sheetData>
    <row r="1" spans="1:7" ht="25.5" customHeight="1" thickTop="1" x14ac:dyDescent="0.3">
      <c r="A1" s="56" t="s">
        <v>70</v>
      </c>
      <c r="B1" s="57"/>
      <c r="C1" s="57"/>
      <c r="D1" s="2"/>
      <c r="E1" s="3"/>
      <c r="F1" s="4"/>
      <c r="G1" s="4"/>
    </row>
    <row r="2" spans="1:7" x14ac:dyDescent="0.2">
      <c r="A2" s="6"/>
      <c r="B2" s="6"/>
      <c r="C2" s="6"/>
      <c r="D2" s="6"/>
      <c r="E2" s="7"/>
      <c r="F2" s="8"/>
      <c r="G2" s="8"/>
    </row>
    <row r="3" spans="1:7" x14ac:dyDescent="0.2">
      <c r="A3" s="6" t="s">
        <v>0</v>
      </c>
      <c r="B3" s="58"/>
      <c r="C3" s="6"/>
      <c r="D3" s="6"/>
      <c r="E3" s="8"/>
      <c r="F3" s="8"/>
      <c r="G3" s="7"/>
    </row>
    <row r="4" spans="1:7" x14ac:dyDescent="0.2">
      <c r="A4" s="6" t="s">
        <v>1</v>
      </c>
      <c r="B4" s="59"/>
      <c r="C4" s="1"/>
      <c r="F4" s="8"/>
    </row>
    <row r="5" spans="1:7" x14ac:dyDescent="0.2">
      <c r="A5" s="8" t="s">
        <v>2</v>
      </c>
      <c r="B5" s="60">
        <v>0</v>
      </c>
      <c r="C5" s="9"/>
      <c r="D5" s="8"/>
      <c r="E5" s="10"/>
      <c r="F5" s="8"/>
    </row>
    <row r="6" spans="1:7" x14ac:dyDescent="0.2">
      <c r="A6" s="8" t="s">
        <v>3</v>
      </c>
      <c r="B6" s="60"/>
      <c r="C6" s="9"/>
      <c r="D6" s="8"/>
      <c r="E6" s="10"/>
      <c r="F6" s="8"/>
    </row>
    <row r="7" spans="1:7" x14ac:dyDescent="0.2">
      <c r="A7" s="13" t="s">
        <v>4</v>
      </c>
      <c r="B7" s="61">
        <f>SUM(B5:B6)</f>
        <v>0</v>
      </c>
      <c r="C7" s="9"/>
      <c r="D7" s="8"/>
      <c r="E7" s="10"/>
      <c r="F7" s="8"/>
    </row>
    <row r="8" spans="1:7" x14ac:dyDescent="0.2">
      <c r="A8" s="11" t="s">
        <v>5</v>
      </c>
      <c r="B8" s="70">
        <v>0</v>
      </c>
      <c r="C8" s="9"/>
      <c r="D8" s="8"/>
      <c r="E8" s="10"/>
      <c r="F8" s="8"/>
    </row>
    <row r="9" spans="1:7" x14ac:dyDescent="0.2">
      <c r="A9" s="12" t="s">
        <v>6</v>
      </c>
      <c r="B9" s="9"/>
      <c r="C9" s="62" t="s">
        <v>11</v>
      </c>
      <c r="F9" s="8"/>
    </row>
    <row r="10" spans="1:7" x14ac:dyDescent="0.2">
      <c r="A10" s="12" t="s">
        <v>8</v>
      </c>
      <c r="B10" s="9"/>
      <c r="C10" s="62" t="s">
        <v>33</v>
      </c>
      <c r="D10" s="13"/>
      <c r="E10" s="10"/>
      <c r="F10" s="8"/>
    </row>
    <row r="11" spans="1:7" x14ac:dyDescent="0.2">
      <c r="A11" s="12" t="s">
        <v>10</v>
      </c>
      <c r="B11" s="9"/>
      <c r="C11" s="62" t="s">
        <v>11</v>
      </c>
      <c r="F11" s="8"/>
      <c r="G11" s="10"/>
    </row>
    <row r="12" spans="1:7" x14ac:dyDescent="0.2">
      <c r="A12" s="11" t="s">
        <v>12</v>
      </c>
      <c r="B12" s="14"/>
      <c r="C12" s="63" t="s">
        <v>11</v>
      </c>
      <c r="D12" s="9"/>
      <c r="E12" s="13"/>
      <c r="F12" s="8"/>
      <c r="G12" s="10"/>
    </row>
    <row r="13" spans="1:7" ht="13.5" thickBot="1" x14ac:dyDescent="0.25">
      <c r="A13" s="15" t="s">
        <v>13</v>
      </c>
      <c r="B13" s="6"/>
      <c r="C13" s="6"/>
      <c r="F13" s="8"/>
      <c r="G13" s="8"/>
    </row>
    <row r="14" spans="1:7" ht="14.25" thickTop="1" thickBot="1" x14ac:dyDescent="0.25">
      <c r="A14" s="64" t="s">
        <v>14</v>
      </c>
      <c r="B14" s="6"/>
      <c r="C14" s="6"/>
      <c r="D14" s="6"/>
      <c r="E14" s="8"/>
      <c r="F14" s="8"/>
      <c r="G14" s="8"/>
    </row>
    <row r="15" spans="1:7" ht="14.25" thickTop="1" thickBot="1" x14ac:dyDescent="0.25">
      <c r="A15" s="6"/>
      <c r="B15" s="6"/>
      <c r="C15" s="6"/>
      <c r="D15" s="6"/>
      <c r="E15" s="8"/>
      <c r="F15" s="8"/>
      <c r="G15" s="8"/>
    </row>
    <row r="16" spans="1:7" ht="14.25" thickTop="1" thickBot="1" x14ac:dyDescent="0.25">
      <c r="A16" s="17" t="s">
        <v>15</v>
      </c>
      <c r="B16" s="6"/>
      <c r="C16" s="6"/>
      <c r="D16" s="18">
        <f>IF(AND(C9="ja",C12="ja"),F132-250,F132)</f>
        <v>0</v>
      </c>
    </row>
    <row r="17" spans="1:7" ht="13.5" thickTop="1" x14ac:dyDescent="0.2">
      <c r="A17" s="12" t="s">
        <v>16</v>
      </c>
      <c r="B17" s="9"/>
      <c r="C17" s="9"/>
      <c r="D17" s="19">
        <f>F94</f>
        <v>0</v>
      </c>
      <c r="E17" s="19"/>
      <c r="F17" s="13"/>
      <c r="G17" s="10"/>
    </row>
    <row r="18" spans="1:7" x14ac:dyDescent="0.2">
      <c r="A18" s="9" t="s">
        <v>17</v>
      </c>
      <c r="B18" s="9"/>
      <c r="C18" s="9"/>
      <c r="D18" s="71">
        <v>0</v>
      </c>
      <c r="E18" s="19"/>
      <c r="F18" s="8"/>
      <c r="G18" s="8"/>
    </row>
    <row r="19" spans="1:7" x14ac:dyDescent="0.2">
      <c r="A19" s="12" t="s">
        <v>18</v>
      </c>
      <c r="B19" s="62">
        <v>0</v>
      </c>
      <c r="C19" s="9"/>
      <c r="D19" s="19">
        <f>B19*30</f>
        <v>0</v>
      </c>
      <c r="E19" s="19"/>
      <c r="F19" s="8"/>
      <c r="G19" s="8"/>
    </row>
    <row r="20" spans="1:7" x14ac:dyDescent="0.2">
      <c r="A20" s="12" t="s">
        <v>19</v>
      </c>
      <c r="B20" s="9"/>
      <c r="C20" s="9"/>
      <c r="D20" s="71">
        <v>770</v>
      </c>
      <c r="E20" s="19"/>
      <c r="F20" s="8"/>
      <c r="G20" s="8"/>
    </row>
    <row r="21" spans="1:7" ht="13.5" thickBot="1" x14ac:dyDescent="0.25">
      <c r="A21" s="12" t="s">
        <v>71</v>
      </c>
      <c r="B21" s="9"/>
      <c r="C21" s="9"/>
      <c r="D21" s="72">
        <v>0</v>
      </c>
      <c r="E21" s="19"/>
      <c r="F21" s="8"/>
      <c r="G21" s="8"/>
    </row>
    <row r="22" spans="1:7" ht="14.25" thickTop="1" thickBot="1" x14ac:dyDescent="0.25">
      <c r="A22" s="20" t="s">
        <v>20</v>
      </c>
      <c r="B22" s="9"/>
      <c r="D22" s="18">
        <f>SUM(D17:D21)</f>
        <v>770</v>
      </c>
      <c r="F22" s="8"/>
      <c r="G22" s="8"/>
    </row>
    <row r="23" spans="1:7" ht="14.25" thickTop="1" thickBot="1" x14ac:dyDescent="0.25">
      <c r="B23" s="9"/>
      <c r="C23" s="21" t="s">
        <v>21</v>
      </c>
      <c r="D23" s="18">
        <f>(D16+D20)*21%</f>
        <v>161.69999999999999</v>
      </c>
      <c r="F23" s="8"/>
      <c r="G23" s="8"/>
    </row>
    <row r="24" spans="1:7" ht="14.25" thickTop="1" thickBot="1" x14ac:dyDescent="0.25">
      <c r="A24" s="22"/>
      <c r="B24" s="9"/>
      <c r="C24" s="23"/>
      <c r="D24" s="19"/>
      <c r="F24" s="8"/>
      <c r="G24" s="8"/>
    </row>
    <row r="25" spans="1:7" ht="14.25" thickTop="1" thickBot="1" x14ac:dyDescent="0.25">
      <c r="A25" s="24" t="s">
        <v>22</v>
      </c>
      <c r="B25" s="25"/>
      <c r="C25" s="26"/>
      <c r="D25" s="66">
        <f>SUM(D16:D23)-D22</f>
        <v>931.7</v>
      </c>
      <c r="F25" s="8"/>
      <c r="G25" s="8"/>
    </row>
    <row r="26" spans="1:7" ht="14.25" thickTop="1" thickBot="1" x14ac:dyDescent="0.25">
      <c r="A26" s="12"/>
      <c r="B26" s="9"/>
      <c r="C26" s="9"/>
      <c r="D26" s="26"/>
      <c r="E26" s="19"/>
      <c r="F26" s="8"/>
      <c r="G26" s="8"/>
    </row>
    <row r="27" spans="1:7" ht="14.25" thickTop="1" thickBot="1" x14ac:dyDescent="0.25">
      <c r="A27" s="67" t="s">
        <v>23</v>
      </c>
      <c r="B27" s="29"/>
      <c r="C27" s="9"/>
      <c r="D27" s="26"/>
      <c r="E27" s="19"/>
      <c r="F27" s="8"/>
      <c r="G27" s="8"/>
    </row>
    <row r="28" spans="1:7" ht="13.5" thickTop="1" x14ac:dyDescent="0.2">
      <c r="A28" s="12"/>
      <c r="B28" s="9"/>
      <c r="C28" s="9"/>
      <c r="D28" s="26"/>
      <c r="E28" s="19"/>
      <c r="F28" s="8"/>
      <c r="G28" s="8"/>
    </row>
    <row r="29" spans="1:7" x14ac:dyDescent="0.2">
      <c r="A29" s="12" t="s">
        <v>25</v>
      </c>
      <c r="B29" s="9"/>
      <c r="C29" s="9"/>
      <c r="D29" s="68">
        <v>0</v>
      </c>
      <c r="E29" s="19"/>
      <c r="F29" s="8"/>
      <c r="G29" s="8"/>
    </row>
    <row r="30" spans="1:7" ht="13.5" thickBot="1" x14ac:dyDescent="0.25">
      <c r="A30" s="12"/>
      <c r="B30" s="9"/>
      <c r="C30" s="9"/>
      <c r="D30" s="28"/>
      <c r="E30" s="19"/>
      <c r="F30" s="8"/>
      <c r="G30" s="8"/>
    </row>
    <row r="31" spans="1:7" ht="14.25" thickTop="1" thickBot="1" x14ac:dyDescent="0.25">
      <c r="A31" s="16" t="s">
        <v>79</v>
      </c>
      <c r="B31" s="16"/>
      <c r="C31" s="16"/>
      <c r="D31" s="29"/>
      <c r="E31" s="19"/>
      <c r="F31" s="8"/>
      <c r="G31" s="8"/>
    </row>
    <row r="32" spans="1:7" ht="13.5" thickTop="1" x14ac:dyDescent="0.2">
      <c r="A32" s="12"/>
      <c r="B32" s="9"/>
      <c r="C32" s="9"/>
      <c r="D32" s="28"/>
      <c r="E32" s="19"/>
      <c r="F32" s="8"/>
      <c r="G32" s="8"/>
    </row>
    <row r="33" spans="1:7" x14ac:dyDescent="0.2">
      <c r="A33" s="12" t="s">
        <v>24</v>
      </c>
      <c r="B33" s="9"/>
      <c r="C33" s="73" t="s">
        <v>80</v>
      </c>
      <c r="D33" s="74">
        <v>0</v>
      </c>
      <c r="E33" s="19"/>
      <c r="F33" s="8"/>
      <c r="G33" s="8"/>
    </row>
    <row r="34" spans="1:7" x14ac:dyDescent="0.2">
      <c r="A34" s="12" t="s">
        <v>26</v>
      </c>
      <c r="B34" s="9"/>
      <c r="C34" s="73" t="s">
        <v>81</v>
      </c>
      <c r="D34" s="74">
        <v>0</v>
      </c>
      <c r="E34" s="19"/>
      <c r="F34" s="8"/>
      <c r="G34" s="8"/>
    </row>
    <row r="35" spans="1:7" x14ac:dyDescent="0.2">
      <c r="A35" s="12" t="s">
        <v>72</v>
      </c>
      <c r="B35" s="9"/>
      <c r="C35" s="73" t="s">
        <v>80</v>
      </c>
      <c r="D35" s="74">
        <v>0</v>
      </c>
      <c r="E35" s="19"/>
      <c r="F35" s="8"/>
      <c r="G35" s="8"/>
    </row>
    <row r="36" spans="1:7" x14ac:dyDescent="0.2">
      <c r="A36" s="12" t="s">
        <v>27</v>
      </c>
      <c r="B36" s="9"/>
      <c r="C36" s="73" t="s">
        <v>81</v>
      </c>
      <c r="D36" s="74">
        <v>0</v>
      </c>
      <c r="E36" s="19"/>
      <c r="F36" s="8"/>
      <c r="G36" s="8"/>
    </row>
    <row r="37" spans="1:7" ht="13.5" thickBot="1" x14ac:dyDescent="0.25">
      <c r="A37" s="12"/>
      <c r="B37" s="9"/>
      <c r="C37" s="9"/>
      <c r="D37" s="28"/>
      <c r="E37" s="19"/>
      <c r="F37" s="8"/>
      <c r="G37" s="8"/>
    </row>
    <row r="38" spans="1:7" ht="14.25" thickTop="1" thickBot="1" x14ac:dyDescent="0.25">
      <c r="A38" s="20" t="s">
        <v>82</v>
      </c>
      <c r="B38" s="9"/>
      <c r="C38" s="9"/>
      <c r="D38" s="28">
        <f>E65</f>
        <v>0</v>
      </c>
      <c r="E38" s="19"/>
      <c r="F38" s="8"/>
      <c r="G38" s="8"/>
    </row>
    <row r="39" spans="1:7" ht="14.25" thickTop="1" thickBot="1" x14ac:dyDescent="0.25">
      <c r="A39" s="12"/>
      <c r="B39" s="9"/>
      <c r="C39" s="21" t="s">
        <v>21</v>
      </c>
      <c r="D39" s="28">
        <f>F64</f>
        <v>0</v>
      </c>
      <c r="E39" s="19"/>
      <c r="F39" s="8"/>
      <c r="G39" s="8"/>
    </row>
    <row r="40" spans="1:7" ht="14.25" thickTop="1" thickBot="1" x14ac:dyDescent="0.25">
      <c r="A40" s="12"/>
      <c r="B40" s="9"/>
      <c r="C40" s="9"/>
      <c r="D40" s="28"/>
      <c r="E40" s="19"/>
      <c r="F40" s="8"/>
      <c r="G40" s="8"/>
    </row>
    <row r="41" spans="1:7" ht="14.25" thickTop="1" thickBot="1" x14ac:dyDescent="0.25">
      <c r="A41" s="20" t="s">
        <v>83</v>
      </c>
      <c r="B41" s="9"/>
      <c r="C41" s="9"/>
      <c r="D41" s="28">
        <f>E71</f>
        <v>0</v>
      </c>
      <c r="E41" s="19"/>
      <c r="F41" s="8"/>
      <c r="G41" s="8"/>
    </row>
    <row r="42" spans="1:7" ht="14.25" thickTop="1" thickBot="1" x14ac:dyDescent="0.25">
      <c r="A42" s="12"/>
      <c r="B42" s="9"/>
      <c r="C42" s="21" t="s">
        <v>21</v>
      </c>
      <c r="D42" s="28">
        <f>F71</f>
        <v>0</v>
      </c>
      <c r="E42" s="19"/>
      <c r="F42" s="8"/>
      <c r="G42" s="8"/>
    </row>
    <row r="43" spans="1:7" ht="14.25" thickTop="1" thickBot="1" x14ac:dyDescent="0.25">
      <c r="A43" s="12"/>
      <c r="B43" s="9"/>
      <c r="C43" s="9"/>
      <c r="D43" s="28"/>
      <c r="E43" s="19"/>
      <c r="F43" s="8"/>
      <c r="G43" s="8"/>
    </row>
    <row r="44" spans="1:7" ht="14.25" thickTop="1" thickBot="1" x14ac:dyDescent="0.25">
      <c r="A44" s="27" t="s">
        <v>84</v>
      </c>
      <c r="B44" s="9"/>
      <c r="C44" s="9"/>
      <c r="D44" s="65">
        <f>D25+D38+D39</f>
        <v>931.7</v>
      </c>
      <c r="F44" s="8"/>
      <c r="G44" s="8"/>
    </row>
    <row r="45" spans="1:7" ht="14.25" thickTop="1" thickBot="1" x14ac:dyDescent="0.25">
      <c r="A45" s="9"/>
      <c r="B45" s="9"/>
      <c r="C45" s="9"/>
      <c r="D45" s="19"/>
      <c r="F45" s="8"/>
      <c r="G45" s="8"/>
    </row>
    <row r="46" spans="1:7" ht="14.25" thickTop="1" thickBot="1" x14ac:dyDescent="0.25">
      <c r="A46" s="27" t="s">
        <v>28</v>
      </c>
      <c r="B46" s="9"/>
      <c r="C46" s="9"/>
      <c r="D46" s="69">
        <f>D29+D41+D42</f>
        <v>0</v>
      </c>
      <c r="F46" s="8"/>
      <c r="G46" s="8"/>
    </row>
    <row r="47" spans="1:7" ht="13.5" thickTop="1" x14ac:dyDescent="0.2">
      <c r="A47" s="12"/>
      <c r="B47" s="9"/>
      <c r="C47" s="9"/>
      <c r="D47" s="28"/>
      <c r="E47" s="30"/>
      <c r="F47" s="8"/>
      <c r="G47" s="8"/>
    </row>
    <row r="49" spans="2:23" x14ac:dyDescent="0.2">
      <c r="D49" s="26"/>
    </row>
    <row r="50" spans="2:23" x14ac:dyDescent="0.2">
      <c r="B50" s="31" t="s">
        <v>29</v>
      </c>
      <c r="C50" s="31" t="s">
        <v>30</v>
      </c>
      <c r="F50" s="32"/>
    </row>
    <row r="51" spans="2:23" x14ac:dyDescent="0.2">
      <c r="C51" s="26"/>
      <c r="F51" s="26"/>
      <c r="G51" s="33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</row>
    <row r="52" spans="2:23" x14ac:dyDescent="0.2">
      <c r="B52" s="31" t="s">
        <v>31</v>
      </c>
      <c r="C52" s="31" t="s">
        <v>32</v>
      </c>
      <c r="F52" s="35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</row>
    <row r="53" spans="2:23" x14ac:dyDescent="0.2"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</row>
    <row r="54" spans="2:23" x14ac:dyDescent="0.2">
      <c r="B54" s="31" t="s">
        <v>85</v>
      </c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</row>
    <row r="55" spans="2:23" x14ac:dyDescent="0.2"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</row>
    <row r="56" spans="2:23" x14ac:dyDescent="0.2">
      <c r="B56" s="34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</row>
    <row r="57" spans="2:23" hidden="1" x14ac:dyDescent="0.2">
      <c r="B57" s="34"/>
      <c r="C57" s="34"/>
      <c r="D57" s="34"/>
      <c r="E57" s="34" t="s">
        <v>81</v>
      </c>
      <c r="F57" s="34" t="s">
        <v>81</v>
      </c>
      <c r="G57" s="34" t="s">
        <v>81</v>
      </c>
      <c r="H57" s="34" t="s">
        <v>81</v>
      </c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</row>
    <row r="58" spans="2:23" hidden="1" x14ac:dyDescent="0.2">
      <c r="B58" s="34"/>
      <c r="C58" s="34"/>
      <c r="D58" s="34"/>
      <c r="E58" s="34" t="s">
        <v>80</v>
      </c>
      <c r="F58" s="34" t="s">
        <v>80</v>
      </c>
      <c r="G58" s="34" t="s">
        <v>80</v>
      </c>
      <c r="H58" s="34" t="s">
        <v>80</v>
      </c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</row>
    <row r="59" spans="2:23" hidden="1" x14ac:dyDescent="0.2"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</row>
    <row r="60" spans="2:23" hidden="1" x14ac:dyDescent="0.2">
      <c r="B60" s="34"/>
      <c r="C60" s="34"/>
      <c r="D60" s="34"/>
      <c r="E60" s="34"/>
      <c r="F60" s="34"/>
      <c r="G60" s="34" t="s">
        <v>81</v>
      </c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</row>
    <row r="61" spans="2:23" hidden="1" x14ac:dyDescent="0.2">
      <c r="B61" s="34"/>
      <c r="C61" s="34"/>
      <c r="D61" s="34"/>
      <c r="E61" s="34">
        <f>IF(C33="koper",D33,0)</f>
        <v>0</v>
      </c>
      <c r="F61" s="34">
        <f>IF(C33="koper",D33*21%,0)</f>
        <v>0</v>
      </c>
      <c r="G61" s="34" t="s">
        <v>80</v>
      </c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</row>
    <row r="62" spans="2:23" hidden="1" x14ac:dyDescent="0.2">
      <c r="B62" s="34"/>
      <c r="C62" s="34"/>
      <c r="D62" s="34"/>
      <c r="E62" s="34">
        <f>IF(C34="koper",D34,0)</f>
        <v>0</v>
      </c>
      <c r="F62" s="34">
        <f>IF(C35="koper",D35*21%,0)</f>
        <v>0</v>
      </c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</row>
    <row r="63" spans="2:23" hidden="1" x14ac:dyDescent="0.2">
      <c r="B63" s="34"/>
      <c r="C63" s="34"/>
      <c r="D63" s="34"/>
      <c r="E63" s="34">
        <f>IF(C35="koper",D35,0)</f>
        <v>0</v>
      </c>
      <c r="F63" s="34">
        <f>IF(C36="koper",D36*21%,0)</f>
        <v>0</v>
      </c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</row>
    <row r="64" spans="2:23" hidden="1" x14ac:dyDescent="0.2">
      <c r="B64" s="34"/>
      <c r="C64" s="34"/>
      <c r="D64" s="34"/>
      <c r="E64" s="34">
        <f>IF(C36="koper",D36,0)</f>
        <v>0</v>
      </c>
      <c r="F64" s="34">
        <f>SUM(F61:F63)</f>
        <v>0</v>
      </c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</row>
    <row r="65" spans="2:23" hidden="1" x14ac:dyDescent="0.2">
      <c r="B65" s="34"/>
      <c r="C65" s="34"/>
      <c r="D65" s="34"/>
      <c r="E65" s="34">
        <f>SUM(E61:E64)</f>
        <v>0</v>
      </c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4"/>
    </row>
    <row r="66" spans="2:23" hidden="1" x14ac:dyDescent="0.2"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</row>
    <row r="67" spans="2:23" hidden="1" x14ac:dyDescent="0.2">
      <c r="B67" s="34"/>
      <c r="C67" s="34"/>
      <c r="D67" s="34"/>
      <c r="E67" s="34">
        <f>IF(C33="verkoper",D33,0)</f>
        <v>0</v>
      </c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</row>
    <row r="68" spans="2:23" hidden="1" x14ac:dyDescent="0.2">
      <c r="B68" s="34"/>
      <c r="C68" s="34"/>
      <c r="D68" s="34"/>
      <c r="E68" s="34">
        <f>IF(C34="verkoper",D34,0)</f>
        <v>0</v>
      </c>
      <c r="F68" s="34">
        <f>IF(C33="verkoper",D33*21%,0)</f>
        <v>0</v>
      </c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</row>
    <row r="69" spans="2:23" hidden="1" x14ac:dyDescent="0.2">
      <c r="B69" s="34"/>
      <c r="C69" s="34"/>
      <c r="D69" s="34"/>
      <c r="E69" s="34">
        <f>IF(C35="verkoper",D35,0)</f>
        <v>0</v>
      </c>
      <c r="F69" s="34">
        <f>IF(C35="verkoper",D35*21%,0)</f>
        <v>0</v>
      </c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4"/>
    </row>
    <row r="70" spans="2:23" hidden="1" x14ac:dyDescent="0.2">
      <c r="B70" s="34"/>
      <c r="C70" s="34"/>
      <c r="D70" s="34"/>
      <c r="E70" s="34">
        <f>IF(C36="verkoper",D36,0)</f>
        <v>0</v>
      </c>
      <c r="F70" s="34">
        <f>IF(C36="verkoper",D36*21%,0)</f>
        <v>0</v>
      </c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</row>
    <row r="71" spans="2:23" hidden="1" x14ac:dyDescent="0.2">
      <c r="B71" s="34"/>
      <c r="C71" s="34"/>
      <c r="D71" s="34"/>
      <c r="E71" s="34">
        <f>SUM(E67:E70)</f>
        <v>0</v>
      </c>
      <c r="F71" s="34">
        <f>SUM(F68:F70)</f>
        <v>0</v>
      </c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</row>
    <row r="72" spans="2:23" hidden="1" x14ac:dyDescent="0.2"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</row>
    <row r="73" spans="2:23" hidden="1" x14ac:dyDescent="0.2">
      <c r="B73" s="34"/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</row>
    <row r="74" spans="2:23" hidden="1" x14ac:dyDescent="0.2">
      <c r="B74" s="34"/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</row>
    <row r="75" spans="2:23" hidden="1" x14ac:dyDescent="0.2">
      <c r="B75" s="34"/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4"/>
    </row>
    <row r="76" spans="2:23" hidden="1" x14ac:dyDescent="0.2">
      <c r="B76" s="34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</row>
    <row r="77" spans="2:23" hidden="1" x14ac:dyDescent="0.2"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</row>
    <row r="78" spans="2:23" hidden="1" x14ac:dyDescent="0.2"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</row>
    <row r="79" spans="2:23" hidden="1" x14ac:dyDescent="0.2"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</row>
    <row r="80" spans="2:23" hidden="1" x14ac:dyDescent="0.2"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</row>
    <row r="81" spans="1:23" hidden="1" x14ac:dyDescent="0.2"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</row>
    <row r="82" spans="1:23" hidden="1" x14ac:dyDescent="0.2">
      <c r="A82" s="5" t="s">
        <v>33</v>
      </c>
      <c r="B82" s="34"/>
      <c r="C82" s="34" t="s">
        <v>7</v>
      </c>
      <c r="D82" s="34" t="s">
        <v>7</v>
      </c>
      <c r="E82" s="34" t="s">
        <v>7</v>
      </c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</row>
    <row r="83" spans="1:23" ht="15.75" hidden="1" x14ac:dyDescent="0.25">
      <c r="A83" s="36" t="s">
        <v>9</v>
      </c>
      <c r="B83" s="36"/>
      <c r="C83" s="34" t="s">
        <v>11</v>
      </c>
      <c r="D83" s="34" t="s">
        <v>11</v>
      </c>
      <c r="E83" s="34" t="s">
        <v>11</v>
      </c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</row>
    <row r="84" spans="1:23" ht="15.75" hidden="1" x14ac:dyDescent="0.25">
      <c r="A84" s="36" t="s">
        <v>34</v>
      </c>
      <c r="B84" s="36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</row>
    <row r="85" spans="1:23" ht="15.75" hidden="1" x14ac:dyDescent="0.25">
      <c r="A85" s="36" t="s">
        <v>35</v>
      </c>
      <c r="B85" s="36"/>
      <c r="C85" s="37">
        <f>B7*12.5/100</f>
        <v>0</v>
      </c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4"/>
    </row>
    <row r="86" spans="1:23" ht="15.75" hidden="1" x14ac:dyDescent="0.25">
      <c r="A86" s="36" t="s">
        <v>36</v>
      </c>
      <c r="B86" s="36"/>
      <c r="C86" s="38">
        <f>B7*10%</f>
        <v>0</v>
      </c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</row>
    <row r="87" spans="1:23" ht="15.75" hidden="1" x14ac:dyDescent="0.25">
      <c r="A87" s="36" t="s">
        <v>37</v>
      </c>
      <c r="B87" s="36"/>
      <c r="C87" s="38">
        <f>IF(B7&gt;150000,9000+(B7-150000)*12.5%,B7*6%)</f>
        <v>0</v>
      </c>
      <c r="D87" s="38">
        <f>IF(B7&gt;160000,9600+(B7-160000)*12.5%,B7*6%)</f>
        <v>0</v>
      </c>
      <c r="E87" s="34"/>
      <c r="F87" s="38">
        <f>IF(AND(C9="ja",C10="NVT",C11="ja"),C88,0)</f>
        <v>0</v>
      </c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</row>
    <row r="88" spans="1:23" ht="15.75" hidden="1" x14ac:dyDescent="0.25">
      <c r="A88" s="36" t="s">
        <v>38</v>
      </c>
      <c r="B88" s="36"/>
      <c r="C88" s="38">
        <f>IF(B7&gt;150000,7500+(B7-150000)*10%,B7*5%)</f>
        <v>0</v>
      </c>
      <c r="D88" s="38">
        <f>IF(B7&gt;160000,8000+(B7-160000)*10%,B7*5%)</f>
        <v>0</v>
      </c>
      <c r="E88" s="34"/>
      <c r="F88" s="38">
        <f>IF(AND(C9="ja",C10="NVT",C11="neen"),C87,0)</f>
        <v>0</v>
      </c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</row>
    <row r="89" spans="1:23" ht="15.75" hidden="1" x14ac:dyDescent="0.25">
      <c r="A89" s="36" t="s">
        <v>39</v>
      </c>
      <c r="B89" s="36"/>
      <c r="C89" s="34"/>
      <c r="D89" s="34"/>
      <c r="E89" s="34"/>
      <c r="F89" s="38">
        <f>IF(AND(C9="neen",C11="ja"),C86,0)</f>
        <v>0</v>
      </c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</row>
    <row r="90" spans="1:23" ht="15.75" hidden="1" x14ac:dyDescent="0.25">
      <c r="A90" s="36" t="s">
        <v>40</v>
      </c>
      <c r="B90" s="36"/>
      <c r="C90" s="34"/>
      <c r="D90" s="34"/>
      <c r="E90" s="34"/>
      <c r="F90" s="38">
        <f>IF(AND(C9="neen",C11="neen"),C85,0)</f>
        <v>0</v>
      </c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</row>
    <row r="91" spans="1:23" ht="15.75" hidden="1" x14ac:dyDescent="0.25">
      <c r="A91" s="36" t="s">
        <v>41</v>
      </c>
      <c r="B91" s="36"/>
      <c r="C91" s="34"/>
      <c r="D91" s="34"/>
      <c r="E91" s="34"/>
      <c r="F91" s="38">
        <f>IF(AND(C9="ja",C10&lt;&gt;"NVT",C11="ja"),D88,0)</f>
        <v>0</v>
      </c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</row>
    <row r="92" spans="1:23" ht="15.75" hidden="1" x14ac:dyDescent="0.25">
      <c r="A92" s="36" t="s">
        <v>73</v>
      </c>
      <c r="B92" s="36"/>
      <c r="C92" s="34"/>
      <c r="D92" s="34"/>
      <c r="E92" s="34"/>
      <c r="F92" s="38">
        <f>IF(AND(C9="ja",C10&lt;&gt;"NVT",C11="neen"),D87,0)</f>
        <v>0</v>
      </c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</row>
    <row r="93" spans="1:23" ht="15.75" hidden="1" x14ac:dyDescent="0.25">
      <c r="A93" s="36" t="s">
        <v>42</v>
      </c>
      <c r="B93" s="36"/>
      <c r="C93" s="34"/>
      <c r="D93" s="34"/>
      <c r="E93" s="34"/>
      <c r="F93" s="38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</row>
    <row r="94" spans="1:23" ht="15.75" hidden="1" x14ac:dyDescent="0.25">
      <c r="A94" s="36" t="s">
        <v>43</v>
      </c>
      <c r="B94" s="36"/>
      <c r="C94" s="34"/>
      <c r="D94" s="34"/>
      <c r="E94" s="34"/>
      <c r="F94" s="38">
        <f>SUM(F87:F93)</f>
        <v>0</v>
      </c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  <c r="V94" s="34"/>
      <c r="W94" s="34"/>
    </row>
    <row r="95" spans="1:23" ht="15.75" hidden="1" x14ac:dyDescent="0.25">
      <c r="A95" s="36" t="s">
        <v>44</v>
      </c>
      <c r="B95" s="36"/>
      <c r="C95" s="34">
        <f>B7*12.5/100</f>
        <v>0</v>
      </c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  <c r="W95" s="34"/>
    </row>
    <row r="96" spans="1:23" ht="15.75" hidden="1" x14ac:dyDescent="0.25">
      <c r="A96" s="36" t="s">
        <v>74</v>
      </c>
      <c r="B96" s="36"/>
      <c r="C96" s="34">
        <f>B7*10%</f>
        <v>0</v>
      </c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</row>
    <row r="97" spans="1:39" ht="15.75" hidden="1" x14ac:dyDescent="0.25">
      <c r="A97" s="36" t="s">
        <v>45</v>
      </c>
      <c r="B97" s="36"/>
      <c r="C97" s="34">
        <f>IF(B7&gt;207461.37,12447.68+(B7-207461.37)*12.5%,B7*6%)</f>
        <v>0</v>
      </c>
      <c r="D97" s="34">
        <f>IF(B7&gt;217237.03,13034.22+(B7-217237.03)*12.5%,B7*6%)</f>
        <v>0</v>
      </c>
      <c r="E97" s="34"/>
      <c r="F97" s="34">
        <f>IF(AND(C9="ja",C10="NVT",C11="ja"),C98,0)</f>
        <v>0</v>
      </c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</row>
    <row r="98" spans="1:39" ht="15.75" hidden="1" x14ac:dyDescent="0.25">
      <c r="A98" s="36" t="s">
        <v>46</v>
      </c>
      <c r="B98" s="36"/>
      <c r="C98" s="34">
        <f>IF(B7&gt;207461.37,10373.07+(B7-207461.37)*10%,B7*5%)</f>
        <v>0</v>
      </c>
      <c r="D98" s="34">
        <f>IF(B7&gt;217237.03,10861.85+(B7-217237.03)*10%,B7*5%)</f>
        <v>0</v>
      </c>
      <c r="E98" s="34"/>
      <c r="F98" s="34">
        <f>IF(AND(C9="ja",C10="NVT",C11="neen"),C97,0)</f>
        <v>0</v>
      </c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</row>
    <row r="99" spans="1:39" ht="15.75" hidden="1" x14ac:dyDescent="0.25">
      <c r="A99" s="36" t="s">
        <v>47</v>
      </c>
      <c r="B99" s="36"/>
      <c r="C99" s="34"/>
      <c r="D99" s="34"/>
      <c r="E99" s="34"/>
      <c r="F99" s="34">
        <f>IF(AND(C9="neen",C11="ja"),C96,0)</f>
        <v>0</v>
      </c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</row>
    <row r="100" spans="1:39" ht="15.75" hidden="1" x14ac:dyDescent="0.25">
      <c r="A100" s="36" t="s">
        <v>48</v>
      </c>
      <c r="B100" s="34"/>
      <c r="C100" s="34"/>
      <c r="D100" s="34"/>
      <c r="E100" s="34"/>
      <c r="F100" s="34">
        <f>IF(AND(C9="neen",C11="neen"),C95,0)</f>
        <v>0</v>
      </c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</row>
    <row r="101" spans="1:39" ht="15.75" hidden="1" x14ac:dyDescent="0.25">
      <c r="A101" s="36" t="s">
        <v>49</v>
      </c>
      <c r="B101" s="34"/>
      <c r="C101" s="34"/>
      <c r="D101" s="34"/>
      <c r="E101" s="34"/>
      <c r="F101" s="34">
        <f>IF(AND(C9="ja",C10&lt;&gt;"NVT",C11="ja"),D98,0)</f>
        <v>0</v>
      </c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4"/>
      <c r="S101" s="34"/>
      <c r="T101" s="34"/>
      <c r="U101" s="34"/>
      <c r="V101" s="34"/>
      <c r="W101" s="34"/>
    </row>
    <row r="102" spans="1:39" ht="15.75" hidden="1" x14ac:dyDescent="0.25">
      <c r="A102" s="36" t="s">
        <v>50</v>
      </c>
      <c r="B102" s="34"/>
      <c r="C102" s="34"/>
      <c r="D102" s="34"/>
      <c r="E102" s="34"/>
      <c r="F102" s="34">
        <f>IF(AND(C9="ja",C10&lt;&gt;"NVT",C11="neen"),D97,0)</f>
        <v>0</v>
      </c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</row>
    <row r="103" spans="1:39" ht="15.75" hidden="1" x14ac:dyDescent="0.25">
      <c r="A103" s="36" t="s">
        <v>51</v>
      </c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</row>
    <row r="104" spans="1:39" ht="15.75" hidden="1" x14ac:dyDescent="0.25">
      <c r="A104" s="36" t="s">
        <v>52</v>
      </c>
      <c r="B104" s="34"/>
      <c r="C104" s="34"/>
      <c r="D104" s="34"/>
      <c r="E104" s="34"/>
      <c r="F104" s="34">
        <f>SUM(F97:F103)</f>
        <v>0</v>
      </c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</row>
    <row r="105" spans="1:39" ht="15.75" hidden="1" x14ac:dyDescent="0.25">
      <c r="A105" s="36" t="s">
        <v>53</v>
      </c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</row>
    <row r="106" spans="1:39" ht="15.75" hidden="1" x14ac:dyDescent="0.25">
      <c r="A106" s="36" t="s">
        <v>54</v>
      </c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  <c r="W106" s="34"/>
    </row>
    <row r="107" spans="1:39" ht="15.75" hidden="1" x14ac:dyDescent="0.25">
      <c r="A107" s="36" t="s">
        <v>55</v>
      </c>
      <c r="B107" s="39"/>
      <c r="C107" s="34"/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34"/>
      <c r="V107" s="34"/>
      <c r="W107" s="34"/>
    </row>
    <row r="108" spans="1:39" ht="15.75" hidden="1" x14ac:dyDescent="0.25">
      <c r="A108" s="36" t="s">
        <v>56</v>
      </c>
      <c r="B108" s="39"/>
      <c r="C108" s="34"/>
      <c r="D108" s="34"/>
      <c r="E108" s="34"/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U108" s="34"/>
      <c r="V108" s="34"/>
      <c r="W108" s="34"/>
    </row>
    <row r="109" spans="1:39" ht="15.75" hidden="1" x14ac:dyDescent="0.25">
      <c r="A109" s="36" t="s">
        <v>57</v>
      </c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34"/>
      <c r="V109" s="34"/>
      <c r="W109" s="34"/>
    </row>
    <row r="110" spans="1:39" ht="15.75" hidden="1" x14ac:dyDescent="0.25">
      <c r="A110" s="36" t="s">
        <v>75</v>
      </c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4"/>
      <c r="S110" s="34"/>
      <c r="T110" s="34"/>
      <c r="U110" s="34"/>
      <c r="V110" s="34"/>
      <c r="W110" s="34"/>
    </row>
    <row r="111" spans="1:39" ht="15.75" hidden="1" x14ac:dyDescent="0.25">
      <c r="A111" s="36" t="s">
        <v>76</v>
      </c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4"/>
      <c r="S111" s="34"/>
      <c r="T111" s="34"/>
      <c r="U111" s="34"/>
      <c r="V111" s="34"/>
      <c r="W111" s="34"/>
    </row>
    <row r="112" spans="1:39" ht="15.75" hidden="1" x14ac:dyDescent="0.25">
      <c r="A112" s="36" t="s">
        <v>58</v>
      </c>
      <c r="B112" s="40"/>
      <c r="C112" s="34"/>
      <c r="D112" s="34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2"/>
      <c r="AI112" s="22"/>
      <c r="AJ112" s="22"/>
      <c r="AK112" s="22"/>
      <c r="AL112" s="22"/>
      <c r="AM112" s="22"/>
    </row>
    <row r="113" spans="1:39" ht="15.75" hidden="1" x14ac:dyDescent="0.25">
      <c r="A113" s="36" t="s">
        <v>59</v>
      </c>
      <c r="E113" s="41"/>
      <c r="F113" s="41"/>
      <c r="G113" s="41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22"/>
      <c r="AH113" s="22"/>
      <c r="AI113" s="22"/>
      <c r="AJ113" s="22"/>
      <c r="AK113" s="22"/>
      <c r="AL113" s="22"/>
      <c r="AM113" s="22"/>
    </row>
    <row r="114" spans="1:39" ht="15.75" hidden="1" x14ac:dyDescent="0.25">
      <c r="A114" s="36" t="s">
        <v>77</v>
      </c>
    </row>
    <row r="115" spans="1:39" ht="15.75" hidden="1" x14ac:dyDescent="0.25">
      <c r="A115" s="36" t="s">
        <v>78</v>
      </c>
    </row>
    <row r="116" spans="1:39" ht="15.75" hidden="1" x14ac:dyDescent="0.25">
      <c r="A116" s="36" t="s">
        <v>60</v>
      </c>
      <c r="C116" s="5" t="s">
        <v>63</v>
      </c>
      <c r="D116" s="5" t="s">
        <v>64</v>
      </c>
    </row>
    <row r="117" spans="1:39" ht="15.75" hidden="1" x14ac:dyDescent="0.25">
      <c r="A117" s="36" t="s">
        <v>61</v>
      </c>
      <c r="D117" s="5">
        <v>525</v>
      </c>
    </row>
    <row r="118" spans="1:39" ht="15.75" hidden="1" x14ac:dyDescent="0.25">
      <c r="A118" s="36" t="s">
        <v>62</v>
      </c>
      <c r="D118" s="5">
        <v>100</v>
      </c>
    </row>
    <row r="119" spans="1:39" ht="15.75" hidden="1" x14ac:dyDescent="0.25">
      <c r="A119" s="36" t="s">
        <v>65</v>
      </c>
      <c r="D119" s="5">
        <v>675</v>
      </c>
    </row>
    <row r="120" spans="1:39" ht="15.75" hidden="1" x14ac:dyDescent="0.25">
      <c r="A120" s="36" t="s">
        <v>66</v>
      </c>
    </row>
    <row r="121" spans="1:39" hidden="1" x14ac:dyDescent="0.2"/>
    <row r="122" spans="1:39" hidden="1" x14ac:dyDescent="0.2"/>
    <row r="123" spans="1:39" ht="14.25" hidden="1" x14ac:dyDescent="0.2">
      <c r="A123" s="42" t="s">
        <v>67</v>
      </c>
      <c r="B123" s="42"/>
      <c r="C123" s="42" t="s">
        <v>67</v>
      </c>
      <c r="D123" s="43" t="s">
        <v>68</v>
      </c>
      <c r="E123" s="44"/>
      <c r="F123" s="42" t="s">
        <v>15</v>
      </c>
    </row>
    <row r="124" spans="1:39" ht="15" hidden="1" x14ac:dyDescent="0.25">
      <c r="A124" s="45">
        <v>0</v>
      </c>
      <c r="B124" s="46"/>
      <c r="C124" s="45">
        <v>7500</v>
      </c>
      <c r="D124" s="47">
        <v>4.5600000000000002E-2</v>
      </c>
      <c r="E124" s="48"/>
      <c r="F124" s="45">
        <f>IF($B$7&lt;C124,$B$7*D124,C124*D124)</f>
        <v>0</v>
      </c>
    </row>
    <row r="125" spans="1:39" ht="15" hidden="1" x14ac:dyDescent="0.25">
      <c r="A125" s="45">
        <v>7500</v>
      </c>
      <c r="B125" s="46"/>
      <c r="C125" s="45">
        <v>17500</v>
      </c>
      <c r="D125" s="47">
        <v>2.8500000000000001E-2</v>
      </c>
      <c r="E125" s="48"/>
      <c r="F125" s="46" t="str">
        <f t="shared" ref="F125:F130" si="0">IF($B$7&lt;=A125," ",IF($B$7&lt;C125,($B$7-C124)*D125,(C125-A125)*D125))</f>
        <v xml:space="preserve"> </v>
      </c>
    </row>
    <row r="126" spans="1:39" ht="15" hidden="1" x14ac:dyDescent="0.25">
      <c r="A126" s="45">
        <v>17500</v>
      </c>
      <c r="B126" s="46"/>
      <c r="C126" s="45">
        <v>30000</v>
      </c>
      <c r="D126" s="47">
        <v>2.2800000000000001E-2</v>
      </c>
      <c r="E126" s="48"/>
      <c r="F126" s="46" t="str">
        <f t="shared" si="0"/>
        <v xml:space="preserve"> </v>
      </c>
    </row>
    <row r="127" spans="1:39" ht="15" hidden="1" x14ac:dyDescent="0.25">
      <c r="A127" s="45">
        <v>30000</v>
      </c>
      <c r="B127" s="46"/>
      <c r="C127" s="45">
        <v>45495</v>
      </c>
      <c r="D127" s="47">
        <v>1.7100000000000001E-2</v>
      </c>
      <c r="E127" s="48"/>
      <c r="F127" s="46" t="str">
        <f t="shared" si="0"/>
        <v xml:space="preserve"> </v>
      </c>
    </row>
    <row r="128" spans="1:39" ht="15" hidden="1" x14ac:dyDescent="0.25">
      <c r="A128" s="45">
        <v>45495</v>
      </c>
      <c r="B128" s="46"/>
      <c r="C128" s="45">
        <v>64095</v>
      </c>
      <c r="D128" s="47">
        <v>1.14E-2</v>
      </c>
      <c r="E128" s="48"/>
      <c r="F128" s="46" t="str">
        <f t="shared" si="0"/>
        <v xml:space="preserve"> </v>
      </c>
    </row>
    <row r="129" spans="1:6" ht="15" hidden="1" x14ac:dyDescent="0.25">
      <c r="A129" s="45">
        <v>64095</v>
      </c>
      <c r="B129" s="46"/>
      <c r="C129" s="45">
        <v>250095</v>
      </c>
      <c r="D129" s="47">
        <v>5.7000000000000002E-3</v>
      </c>
      <c r="E129" s="48"/>
      <c r="F129" s="46" t="str">
        <f t="shared" si="0"/>
        <v xml:space="preserve"> </v>
      </c>
    </row>
    <row r="130" spans="1:6" ht="15" hidden="1" x14ac:dyDescent="0.25">
      <c r="A130" s="45">
        <v>250095</v>
      </c>
      <c r="B130" s="46"/>
      <c r="C130" s="45">
        <f>$B$7</f>
        <v>0</v>
      </c>
      <c r="D130" s="47">
        <v>5.6999999999999998E-4</v>
      </c>
      <c r="E130" s="48"/>
      <c r="F130" s="46" t="str">
        <f t="shared" si="0"/>
        <v xml:space="preserve"> </v>
      </c>
    </row>
    <row r="131" spans="1:6" ht="15" hidden="1" x14ac:dyDescent="0.25">
      <c r="A131" s="49"/>
      <c r="B131" s="50"/>
      <c r="C131" s="50"/>
      <c r="D131" s="51"/>
      <c r="E131" s="52"/>
      <c r="F131" s="52"/>
    </row>
    <row r="132" spans="1:6" ht="15" hidden="1" x14ac:dyDescent="0.25">
      <c r="A132" s="42" t="s">
        <v>69</v>
      </c>
      <c r="B132" s="53"/>
      <c r="C132" s="50"/>
      <c r="D132" s="54"/>
      <c r="E132" s="52"/>
      <c r="F132" s="55">
        <f>SUM(F124:F131)</f>
        <v>0</v>
      </c>
    </row>
    <row r="133" spans="1:6" hidden="1" x14ac:dyDescent="0.2"/>
    <row r="134" spans="1:6" hidden="1" x14ac:dyDescent="0.2"/>
    <row r="135" spans="1:6" hidden="1" x14ac:dyDescent="0.2"/>
    <row r="136" spans="1:6" hidden="1" x14ac:dyDescent="0.2"/>
    <row r="137" spans="1:6" hidden="1" x14ac:dyDescent="0.2"/>
    <row r="138" spans="1:6" hidden="1" x14ac:dyDescent="0.2"/>
    <row r="139" spans="1:6" hidden="1" x14ac:dyDescent="0.2"/>
    <row r="140" spans="1:6" hidden="1" x14ac:dyDescent="0.2"/>
    <row r="141" spans="1:6" hidden="1" x14ac:dyDescent="0.2"/>
  </sheetData>
  <sheetProtection algorithmName="SHA-512" hashValue="Ia1tsRjwglQ8kRDc1zmdv6eM1ntIiw7OfTp9NNCpQxHL8jcfiqK7P4ybDqN4q42YsdvlfaIyI2wocdG9Yua9sQ==" saltValue="+JFH4KmbooHqAsy66d+v8A==" spinCount="100000" sheet="1" objects="1" scenarios="1"/>
  <phoneticPr fontId="0" type="noConversion"/>
  <dataValidations count="8">
    <dataValidation type="list" allowBlank="1" showInputMessage="1" showErrorMessage="1" sqref="C9">
      <formula1>$C$82:$C$83</formula1>
    </dataValidation>
    <dataValidation type="list" allowBlank="1" showInputMessage="1" showErrorMessage="1" sqref="C10">
      <formula1>$A$82:$A$120</formula1>
    </dataValidation>
    <dataValidation type="list" allowBlank="1" showInputMessage="1" showErrorMessage="1" sqref="C11:C12">
      <formula1>$D$82:$D$83</formula1>
    </dataValidation>
    <dataValidation type="list" allowBlank="1" showInputMessage="1" showErrorMessage="1" sqref="C40:C41">
      <formula1>$G$81:$G$82</formula1>
    </dataValidation>
    <dataValidation type="list" allowBlank="1" showInputMessage="1" showErrorMessage="1" sqref="C33">
      <formula1>$E$57:$E$58</formula1>
    </dataValidation>
    <dataValidation type="list" allowBlank="1" showInputMessage="1" showErrorMessage="1" sqref="C34">
      <formula1>$F$57:$F$58</formula1>
    </dataValidation>
    <dataValidation type="list" allowBlank="1" showInputMessage="1" showErrorMessage="1" sqref="C35">
      <formula1>$G$57:$G$58</formula1>
    </dataValidation>
    <dataValidation type="list" allowBlank="1" showInputMessage="1" showErrorMessage="1" sqref="C36">
      <formula1>$H$57:$H$58</formula1>
    </dataValidation>
  </dataValidations>
  <hyperlinks>
    <hyperlink ref="C50" r:id="rId1"/>
    <hyperlink ref="B50" r:id="rId2"/>
    <hyperlink ref="B52" r:id="rId3"/>
    <hyperlink ref="C52" r:id="rId4"/>
    <hyperlink ref="B54" r:id="rId5"/>
  </hyperlinks>
  <pageMargins left="0.75" right="0.75" top="1" bottom="1" header="0.5" footer="0.5"/>
  <pageSetup paperSize="9" scale="93" orientation="landscape" horizontalDpi="300" verticalDpi="300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9</vt:i4>
      </vt:variant>
    </vt:vector>
  </HeadingPairs>
  <TitlesOfParts>
    <vt:vector size="10" baseType="lpstr">
      <vt:lpstr>VKW</vt:lpstr>
      <vt:lpstr>VKW!_1._Zegels_Minuut_Brevet</vt:lpstr>
      <vt:lpstr>VKW!_2._Registratie_Minuut_Brevet</vt:lpstr>
      <vt:lpstr>VKW!_3._Registratie_aanhangsel</vt:lpstr>
      <vt:lpstr>VKW!Aard</vt:lpstr>
      <vt:lpstr>VKW!Afdrukbereik</vt:lpstr>
      <vt:lpstr>VKW!Datum</vt:lpstr>
      <vt:lpstr>VKW!KOSTENFICHE</vt:lpstr>
      <vt:lpstr>VKW!Naam</vt:lpstr>
      <vt:lpstr>VKW!Rep.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2012-08-13T20:10:04Z</dcterms:created>
  <dcterms:modified xsi:type="dcterms:W3CDTF">2014-11-15T16:58:35Z</dcterms:modified>
</cp:coreProperties>
</file>