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BTWBREYNE" sheetId="1" r:id="rId1"/>
  </sheets>
  <definedNames>
    <definedName name="_1._Zegels_Minuut_Brevet" localSheetId="0">VKWBTWBREYNE!$A$19:$F$19</definedName>
    <definedName name="_1._Zegels_Minuut_Brevet">#REF!</definedName>
    <definedName name="_10._Tweede_getuigschrift" localSheetId="0">VKWBTWBREYNE!#REF!</definedName>
    <definedName name="_10._Tweede_getuigschrift">#REF!</definedName>
    <definedName name="_11._Kadaster_uittreksel" localSheetId="0">VKWBTWBREYNE!#REF!</definedName>
    <definedName name="_11._Kadaster_uittreksel">#REF!</definedName>
    <definedName name="_12._Getuigen" localSheetId="0">VKWBTWBREYNE!#REF!</definedName>
    <definedName name="_12._Getuigen">#REF!</definedName>
    <definedName name="_13._Allerlei_uitgaven" localSheetId="0">VKWBTWBREYNE!#REF!</definedName>
    <definedName name="_13._Allerlei_uitgaven">#REF!</definedName>
    <definedName name="_14." localSheetId="0">VKWBTWBREYNE!#REF!</definedName>
    <definedName name="_14.">#REF!</definedName>
    <definedName name="_15." localSheetId="0">VKWBTWBREYNE!#REF!</definedName>
    <definedName name="_15.">#REF!</definedName>
    <definedName name="_2._Registratie_Minuut_Brevet" localSheetId="0">VKWBTWBREYNE!$B$22:$G$22</definedName>
    <definedName name="_2._Registratie_Minuut_Brevet">#REF!</definedName>
    <definedName name="_3._Registratie_aanhangsel" localSheetId="0">VKWBTWBREYNE!$E$23:$G$23</definedName>
    <definedName name="_3._Registratie_aanhangsel">#REF!</definedName>
    <definedName name="_4.Zegels_afschrift_grosse" localSheetId="0">VKWBTWBREYNE!#REF!</definedName>
    <definedName name="_4.Zegels_afschrift_grosse">#REF!</definedName>
    <definedName name="_5._Hypotheek__inschr._overschr._doorh." localSheetId="0">VKWBTWBREYNE!#REF!</definedName>
    <definedName name="_5._Hypotheek__inschr._overschr._doorh.">#REF!</definedName>
    <definedName name="_6._Loon_pandbewaarder" localSheetId="0">VKWBTWBREYNE!#REF!</definedName>
    <definedName name="_6._Loon_pandbewaarder">#REF!</definedName>
    <definedName name="_7._Zegels__bord._aanh." localSheetId="0">VKWBTWBREYNE!#REF!</definedName>
    <definedName name="_7._Zegels__bord._aanh.">#REF!</definedName>
    <definedName name="_8._Opzoekingen" localSheetId="0">VKWBTWBREYNE!#REF!</definedName>
    <definedName name="_8._Opzoekingen">#REF!</definedName>
    <definedName name="_9._Hypothecair_getuigschrift" localSheetId="0">VKWBTWBREYNE!#REF!</definedName>
    <definedName name="_9._Hypothecair_getuigschrift">#REF!</definedName>
    <definedName name="Aard" localSheetId="0">VKWBTWBREYNE!$B$4:$F$4</definedName>
    <definedName name="Aard">#REF!</definedName>
    <definedName name="_xlnm.Print_Area" localSheetId="0">VKWBTWBREYNE!$A$1:$E$71</definedName>
    <definedName name="Datum" localSheetId="0">VKWBTWBREYNE!$B$4:$G$68</definedName>
    <definedName name="Datum">#REF!</definedName>
    <definedName name="gemeentelijke_info">#REF!</definedName>
    <definedName name="Kantoor_van_Notaris_J._SIMONART_te_Leuven" localSheetId="0">VKWBTWBREYNE!#REF!</definedName>
    <definedName name="Kantoor_van_Notaris_J._SIMONART_te_Leuven">#REF!</definedName>
    <definedName name="KOSTENFICHE" localSheetId="0">VKWBTWBREYNE!$A$1:$G$68</definedName>
    <definedName name="KOSTENFICHE">#REF!</definedName>
    <definedName name="Last_Row">IF(Values_Entered,Header_Row+Number_of_Payments,Header_Row)</definedName>
    <definedName name="Naam" localSheetId="0">VKWBTWBREYNE!#REF!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VKWBTWBREYNE!$F$4:$F$70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VKWBTWBREYNE!#REF!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VKWBTWBREYNE!$A$3:$G$68</definedName>
  </definedNames>
  <calcPr calcId="152511"/>
</workbook>
</file>

<file path=xl/calcChain.xml><?xml version="1.0" encoding="utf-8"?>
<calcChain xmlns="http://schemas.openxmlformats.org/spreadsheetml/2006/main">
  <c r="B10" i="1" l="1"/>
  <c r="F165" i="1" s="1"/>
  <c r="D21" i="1"/>
  <c r="D23" i="1"/>
  <c r="E65" i="1"/>
  <c r="F65" i="1"/>
  <c r="F68" i="1" s="1"/>
  <c r="D43" i="1" s="1"/>
  <c r="E66" i="1"/>
  <c r="E69" i="1" s="1"/>
  <c r="D42" i="1" s="1"/>
  <c r="F66" i="1"/>
  <c r="E67" i="1"/>
  <c r="F67" i="1"/>
  <c r="E68" i="1"/>
  <c r="E71" i="1"/>
  <c r="E75" i="1" s="1"/>
  <c r="D45" i="1" s="1"/>
  <c r="E72" i="1"/>
  <c r="F72" i="1"/>
  <c r="F75" i="1" s="1"/>
  <c r="D46" i="1" s="1"/>
  <c r="E73" i="1"/>
  <c r="F73" i="1"/>
  <c r="E74" i="1"/>
  <c r="F74" i="1"/>
  <c r="C82" i="1"/>
  <c r="F87" i="1"/>
  <c r="C83" i="1"/>
  <c r="C84" i="1"/>
  <c r="D84" i="1"/>
  <c r="F84" i="1"/>
  <c r="C85" i="1"/>
  <c r="D85" i="1"/>
  <c r="F85" i="1"/>
  <c r="F86" i="1"/>
  <c r="F88" i="1"/>
  <c r="F89" i="1"/>
  <c r="B142" i="1"/>
  <c r="C142" i="1"/>
  <c r="B143" i="1"/>
  <c r="C143" i="1"/>
  <c r="F121" i="1"/>
  <c r="F162" i="1"/>
  <c r="F125" i="1"/>
  <c r="F122" i="1"/>
  <c r="F164" i="1"/>
  <c r="F127" i="1"/>
  <c r="F163" i="1"/>
  <c r="F126" i="1" l="1"/>
  <c r="F159" i="1"/>
  <c r="F160" i="1"/>
  <c r="F91" i="1"/>
  <c r="D20" i="1" s="1"/>
  <c r="D26" i="1" s="1"/>
  <c r="C165" i="1"/>
  <c r="F124" i="1"/>
  <c r="D50" i="1"/>
  <c r="F161" i="1"/>
  <c r="F167" i="1" s="1"/>
  <c r="D19" i="1" s="1"/>
  <c r="D27" i="1" s="1"/>
  <c r="F123" i="1"/>
  <c r="F129" i="1" l="1"/>
  <c r="D29" i="1"/>
  <c r="D48" i="1" s="1"/>
</calcChain>
</file>

<file path=xl/sharedStrings.xml><?xml version="1.0" encoding="utf-8"?>
<sst xmlns="http://schemas.openxmlformats.org/spreadsheetml/2006/main" count="135" uniqueCount="90">
  <si>
    <t>Dossier</t>
  </si>
  <si>
    <t>Cliënt</t>
  </si>
  <si>
    <t>Prijs</t>
  </si>
  <si>
    <t>Lasten:</t>
  </si>
  <si>
    <t>Betaald voorschot</t>
  </si>
  <si>
    <t>------------------------------------------------------------------------------------------------</t>
  </si>
  <si>
    <t>Kosten ten laste van de koper</t>
  </si>
  <si>
    <t>Ereloon</t>
  </si>
  <si>
    <t xml:space="preserve">Registratie </t>
  </si>
  <si>
    <t>Registratie aanhangsel</t>
  </si>
  <si>
    <t>Overschrijving (rols)</t>
  </si>
  <si>
    <t>FMA</t>
  </si>
  <si>
    <t>Totaal uitgaven voor koper:</t>
  </si>
  <si>
    <t>BTW</t>
  </si>
  <si>
    <t>Algemeen totaal:</t>
  </si>
  <si>
    <t>Kosten ten laste van de verkoper</t>
  </si>
  <si>
    <t>Stedenbouw</t>
  </si>
  <si>
    <t>Makelaar</t>
  </si>
  <si>
    <t>Meting</t>
  </si>
  <si>
    <t>Algemeen totaal verkoper:</t>
  </si>
  <si>
    <t>Afrekening koper</t>
  </si>
  <si>
    <t>Afrekening verkoper</t>
  </si>
  <si>
    <t>Décompte acquéreur</t>
  </si>
  <si>
    <t>Décompte vendeur</t>
  </si>
  <si>
    <t>Basisbedrag</t>
  </si>
  <si>
    <t>Allerlei uitgaven</t>
  </si>
  <si>
    <t>Bedrag</t>
  </si>
  <si>
    <t>Tarief J</t>
  </si>
  <si>
    <t>Totaal Ereloon</t>
  </si>
  <si>
    <t>ja</t>
  </si>
  <si>
    <t>neen</t>
  </si>
  <si>
    <t>Grondwaarde</t>
  </si>
  <si>
    <t>Gebouwen</t>
  </si>
  <si>
    <t>Zelfde eigenaar?</t>
  </si>
  <si>
    <t>Prijs van de reeds voltooide gebouwen bij akte</t>
  </si>
  <si>
    <t>Basis voor erelonen</t>
  </si>
  <si>
    <t>Aandeel basisakte of verkavelingsakte</t>
  </si>
  <si>
    <t>Boekje</t>
  </si>
  <si>
    <t>Klein beschrijf?</t>
  </si>
  <si>
    <t>NVT</t>
  </si>
  <si>
    <t>Arlon</t>
  </si>
  <si>
    <t>Assesse</t>
  </si>
  <si>
    <t>Aubel</t>
  </si>
  <si>
    <t>Beauvechain</t>
  </si>
  <si>
    <t>Braine-l'Alleud</t>
  </si>
  <si>
    <t>Braine-le-Château</t>
  </si>
  <si>
    <t xml:space="preserve">Chastre </t>
  </si>
  <si>
    <t>Chaumont-Gistoux</t>
  </si>
  <si>
    <t>Court-Saint-Etienne</t>
  </si>
  <si>
    <t>Eghezée</t>
  </si>
  <si>
    <t>Erezée</t>
  </si>
  <si>
    <t>Gembloux</t>
  </si>
  <si>
    <t xml:space="preserve">Grez-Doiceau </t>
  </si>
  <si>
    <t>Hélécine</t>
  </si>
  <si>
    <t>Incourt</t>
  </si>
  <si>
    <t>Ittre</t>
  </si>
  <si>
    <t>Jalhay</t>
  </si>
  <si>
    <t>Jodoigne</t>
  </si>
  <si>
    <t xml:space="preserve">La Hulpe </t>
  </si>
  <si>
    <t xml:space="preserve">Lasne </t>
  </si>
  <si>
    <t>Mont-Saint-Guibert</t>
  </si>
  <si>
    <t>Namur</t>
  </si>
  <si>
    <t>Nivelles</t>
  </si>
  <si>
    <t>Orp-Jauche</t>
  </si>
  <si>
    <t>Ottignies-Louvain-la-Neuve</t>
  </si>
  <si>
    <t xml:space="preserve">Ramillies </t>
  </si>
  <si>
    <t>Rixensart</t>
  </si>
  <si>
    <t>Thimister-Clermont</t>
  </si>
  <si>
    <t>Villers-la-Ville</t>
  </si>
  <si>
    <t>Walhain</t>
  </si>
  <si>
    <t>Waterloo</t>
  </si>
  <si>
    <t>Wavre</t>
  </si>
  <si>
    <t>Gebied met vastgoeddruk?</t>
  </si>
  <si>
    <t xml:space="preserve">KRO Soc. Wall. of Fam. Nombr.? </t>
  </si>
  <si>
    <t>Sociaal krediet voor minstens 50%?</t>
  </si>
  <si>
    <t>Bodemattesten (?)</t>
  </si>
  <si>
    <t>Donceel</t>
  </si>
  <si>
    <t>Genappe</t>
  </si>
  <si>
    <t>Perwez</t>
  </si>
  <si>
    <t>Profondeville</t>
  </si>
  <si>
    <t>Sainte-Ode</t>
  </si>
  <si>
    <t>Silly</t>
  </si>
  <si>
    <t>Kosten ten laste van de verkoper of de koper (maak de keuze)</t>
  </si>
  <si>
    <t>verkoper</t>
  </si>
  <si>
    <t>koper</t>
  </si>
  <si>
    <t>Andere</t>
  </si>
  <si>
    <t>Totaal bijkomende kosten koper</t>
  </si>
  <si>
    <t>Totaal bijkomende kosten verkoper:</t>
  </si>
  <si>
    <t>Algemeen totaal koper:</t>
  </si>
  <si>
    <t>VERKOOP ONROEREND GOED WET BREYNE - WALLONIE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</si>
</sst>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.00\ &quot;€&quot;;\-#,##0.00\ &quot;€&quot;"/>
    <numFmt numFmtId="165" formatCode="_-* #,##0.00\ &quot;BF&quot;_-;\-* #,##0.00\ &quot;BF&quot;_-;_-* &quot;-&quot;??\ &quot;BF&quot;_-;_-@_-"/>
    <numFmt numFmtId="166" formatCode="_-* #,##0.00\ [$EUR]_-;\-* #,##0.00\ [$EUR]_-;_-* &quot;-&quot;??\ [$EUR]_-;_-@_-"/>
    <numFmt numFmtId="167" formatCode="#,##0.00\ [$EUR]"/>
    <numFmt numFmtId="168" formatCode="#,##0&quot; BF&quot;;\-#,##0&quot; BF&quot;"/>
    <numFmt numFmtId="169" formatCode="0.000%"/>
    <numFmt numFmtId="170" formatCode="#.##000"/>
    <numFmt numFmtId="171" formatCode="_-* #,##0\ _F_B_-;\-* #,##0\ _F_B_-;_-* &quot;-&quot;\ _F_B_-;_-@_-"/>
    <numFmt numFmtId="172" formatCode="\$#,#00"/>
    <numFmt numFmtId="173" formatCode="_-* #,##0\ &quot;FB&quot;_-;\-* #,##0\ &quot;FB&quot;_-;_-* &quot;-&quot;\ &quot;FB&quot;_-;_-@_-"/>
    <numFmt numFmtId="174" formatCode="m\o\n\t\h\ d\,\ \y\y\y\y"/>
    <numFmt numFmtId="175" formatCode="#,#00"/>
    <numFmt numFmtId="176" formatCode="#,"/>
    <numFmt numFmtId="177" formatCode="%#,#00"/>
    <numFmt numFmtId="178" formatCode="#,##0.00\ &quot;€&quot;"/>
    <numFmt numFmtId="179" formatCode="#,##0.00_ ;\-#,##0.00\ "/>
  </numFmts>
  <fonts count="18"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i/>
      <sz val="10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Futura Bk BT"/>
      <family val="2"/>
    </font>
    <font>
      <b/>
      <sz val="16"/>
      <color indexed="9"/>
      <name val="Arial"/>
      <family val="2"/>
    </font>
    <font>
      <b/>
      <sz val="10"/>
      <color indexed="9"/>
      <name val="Arial"/>
      <family val="2"/>
    </font>
    <font>
      <sz val="12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0" fontId="8" fillId="0" borderId="0">
      <protection locked="0"/>
    </xf>
    <xf numFmtId="171" fontId="1" fillId="0" borderId="0" applyFont="0" applyFill="0" applyBorder="0" applyAlignment="0" applyProtection="0"/>
    <xf numFmtId="172" fontId="8" fillId="0" borderId="0">
      <protection locked="0"/>
    </xf>
    <xf numFmtId="173" fontId="1" fillId="0" borderId="0" applyFont="0" applyFill="0" applyBorder="0" applyAlignment="0" applyProtection="0"/>
    <xf numFmtId="174" fontId="8" fillId="0" borderId="0">
      <protection locked="0"/>
    </xf>
    <xf numFmtId="175" fontId="8" fillId="0" borderId="0">
      <protection locked="0"/>
    </xf>
    <xf numFmtId="176" fontId="9" fillId="0" borderId="0">
      <protection locked="0"/>
    </xf>
    <xf numFmtId="176" fontId="9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7" fontId="8" fillId="0" borderId="0">
      <protection locked="0"/>
    </xf>
    <xf numFmtId="0" fontId="10" fillId="0" borderId="0"/>
    <xf numFmtId="0" fontId="16" fillId="0" borderId="0"/>
    <xf numFmtId="0" fontId="1" fillId="0" borderId="0"/>
    <xf numFmtId="0" fontId="16" fillId="0" borderId="0"/>
    <xf numFmtId="176" fontId="8" fillId="0" borderId="1">
      <protection locked="0"/>
    </xf>
    <xf numFmtId="0" fontId="17" fillId="0" borderId="12" applyNumberFormat="0" applyFill="0" applyAlignment="0" applyProtection="0"/>
  </cellStyleXfs>
  <cellXfs count="114">
    <xf numFmtId="0" fontId="0" fillId="0" borderId="0" xfId="0"/>
    <xf numFmtId="0" fontId="1" fillId="2" borderId="2" xfId="13" applyNumberFormat="1" applyFill="1" applyBorder="1" applyAlignment="1" applyProtection="1">
      <protection hidden="1"/>
    </xf>
    <xf numFmtId="165" fontId="1" fillId="2" borderId="2" xfId="13" applyNumberFormat="1" applyFill="1" applyBorder="1" applyAlignment="1" applyProtection="1">
      <protection hidden="1"/>
    </xf>
    <xf numFmtId="0" fontId="1" fillId="2" borderId="0" xfId="13" applyFill="1"/>
    <xf numFmtId="0" fontId="2" fillId="2" borderId="0" xfId="13" applyFont="1" applyFill="1" applyBorder="1" applyAlignment="1" applyProtection="1">
      <alignment horizontal="left"/>
      <protection hidden="1"/>
    </xf>
    <xf numFmtId="165" fontId="1" fillId="2" borderId="0" xfId="13" applyNumberFormat="1" applyFill="1" applyBorder="1" applyAlignment="1" applyProtection="1">
      <protection hidden="1"/>
    </xf>
    <xf numFmtId="0" fontId="1" fillId="2" borderId="0" xfId="13" applyNumberFormat="1" applyFill="1" applyBorder="1" applyAlignment="1" applyProtection="1">
      <protection hidden="1"/>
    </xf>
    <xf numFmtId="0" fontId="1" fillId="2" borderId="0" xfId="13" applyFill="1" applyBorder="1" applyAlignment="1" applyProtection="1">
      <alignment horizontal="left"/>
      <protection hidden="1"/>
    </xf>
    <xf numFmtId="0" fontId="1" fillId="2" borderId="0" xfId="13" applyFill="1" applyProtection="1">
      <protection hidden="1"/>
    </xf>
    <xf numFmtId="166" fontId="1" fillId="2" borderId="0" xfId="13" applyNumberFormat="1" applyFill="1" applyBorder="1" applyAlignment="1" applyProtection="1">
      <protection hidden="1"/>
    </xf>
    <xf numFmtId="0" fontId="1" fillId="2" borderId="0" xfId="13" applyFont="1" applyFill="1" applyBorder="1" applyAlignment="1" applyProtection="1">
      <alignment horizontal="left"/>
      <protection hidden="1"/>
    </xf>
    <xf numFmtId="165" fontId="1" fillId="2" borderId="0" xfId="13" applyNumberFormat="1" applyFont="1" applyFill="1" applyBorder="1" applyAlignment="1" applyProtection="1">
      <protection hidden="1"/>
    </xf>
    <xf numFmtId="0" fontId="2" fillId="2" borderId="0" xfId="13" quotePrefix="1" applyFont="1" applyFill="1" applyBorder="1" applyAlignment="1" applyProtection="1">
      <alignment horizontal="left"/>
      <protection hidden="1"/>
    </xf>
    <xf numFmtId="0" fontId="2" fillId="2" borderId="3" xfId="13" applyFont="1" applyFill="1" applyBorder="1" applyAlignment="1" applyProtection="1">
      <alignment horizontal="left"/>
      <protection hidden="1"/>
    </xf>
    <xf numFmtId="166" fontId="1" fillId="2" borderId="0" xfId="13" applyNumberFormat="1" applyFill="1" applyBorder="1" applyAlignment="1" applyProtection="1">
      <alignment horizontal="left"/>
      <protection hidden="1"/>
    </xf>
    <xf numFmtId="0" fontId="1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1" fillId="2" borderId="0" xfId="13" applyFill="1" applyBorder="1"/>
    <xf numFmtId="0" fontId="1" fillId="2" borderId="0" xfId="13" applyFont="1" applyFill="1" applyBorder="1" applyProtection="1">
      <protection hidden="1"/>
    </xf>
    <xf numFmtId="0" fontId="1" fillId="2" borderId="3" xfId="13" applyFill="1" applyBorder="1" applyAlignment="1" applyProtection="1">
      <alignment horizontal="left"/>
      <protection hidden="1"/>
    </xf>
    <xf numFmtId="0" fontId="1" fillId="2" borderId="0" xfId="13" applyFont="1" applyFill="1" applyProtection="1">
      <protection hidden="1"/>
    </xf>
    <xf numFmtId="0" fontId="3" fillId="2" borderId="0" xfId="9" applyFill="1" applyAlignment="1" applyProtection="1"/>
    <xf numFmtId="0" fontId="3" fillId="2" borderId="0" xfId="9" applyFill="1" applyAlignment="1" applyProtection="1">
      <protection hidden="1"/>
    </xf>
    <xf numFmtId="3" fontId="1" fillId="2" borderId="0" xfId="13" applyNumberFormat="1" applyFont="1" applyFill="1"/>
    <xf numFmtId="3" fontId="1" fillId="2" borderId="0" xfId="13" applyNumberFormat="1" applyFont="1" applyFill="1" applyProtection="1">
      <protection hidden="1"/>
    </xf>
    <xf numFmtId="0" fontId="12" fillId="2" borderId="0" xfId="12" applyFont="1" applyFill="1"/>
    <xf numFmtId="0" fontId="4" fillId="2" borderId="0" xfId="13" applyFont="1" applyFill="1"/>
    <xf numFmtId="3" fontId="1" fillId="2" borderId="0" xfId="13" applyNumberFormat="1" applyFont="1" applyFill="1" applyProtection="1"/>
    <xf numFmtId="0" fontId="1" fillId="2" borderId="0" xfId="13" applyFill="1" applyProtection="1"/>
    <xf numFmtId="3" fontId="1" fillId="2" borderId="0" xfId="13" quotePrefix="1" applyNumberFormat="1" applyFont="1" applyFill="1" applyAlignment="1" applyProtection="1">
      <alignment horizontal="left"/>
      <protection hidden="1"/>
    </xf>
    <xf numFmtId="3" fontId="1" fillId="2" borderId="4" xfId="13" applyNumberFormat="1" applyFont="1" applyFill="1" applyBorder="1" applyProtection="1">
      <protection hidden="1"/>
    </xf>
    <xf numFmtId="168" fontId="5" fillId="2" borderId="5" xfId="13" applyNumberFormat="1" applyFont="1" applyFill="1" applyBorder="1" applyAlignment="1" applyProtection="1">
      <alignment horizontal="center"/>
      <protection hidden="1"/>
    </xf>
    <xf numFmtId="0" fontId="5" fillId="2" borderId="5" xfId="13" applyFont="1" applyFill="1" applyBorder="1" applyAlignment="1" applyProtection="1">
      <alignment horizontal="center"/>
      <protection hidden="1"/>
    </xf>
    <xf numFmtId="0" fontId="5" fillId="2" borderId="6" xfId="13" applyFont="1" applyFill="1" applyBorder="1" applyAlignment="1" applyProtection="1">
      <alignment horizontal="center"/>
      <protection hidden="1"/>
    </xf>
    <xf numFmtId="167" fontId="6" fillId="2" borderId="5" xfId="13" applyNumberFormat="1" applyFont="1" applyFill="1" applyBorder="1" applyProtection="1">
      <protection hidden="1"/>
    </xf>
    <xf numFmtId="168" fontId="6" fillId="2" borderId="5" xfId="13" applyNumberFormat="1" applyFont="1" applyFill="1" applyBorder="1" applyProtection="1">
      <protection hidden="1"/>
    </xf>
    <xf numFmtId="169" fontId="6" fillId="2" borderId="5" xfId="13" applyNumberFormat="1" applyFont="1" applyFill="1" applyBorder="1" applyProtection="1">
      <protection hidden="1"/>
    </xf>
    <xf numFmtId="169" fontId="6" fillId="2" borderId="6" xfId="13" applyNumberFormat="1" applyFont="1" applyFill="1" applyBorder="1" applyProtection="1">
      <protection hidden="1"/>
    </xf>
    <xf numFmtId="0" fontId="6" fillId="2" borderId="7" xfId="13" applyFont="1" applyFill="1" applyBorder="1" applyProtection="1">
      <protection hidden="1"/>
    </xf>
    <xf numFmtId="0" fontId="6" fillId="2" borderId="0" xfId="13" applyFont="1" applyFill="1" applyBorder="1" applyProtection="1">
      <protection hidden="1"/>
    </xf>
    <xf numFmtId="0" fontId="7" fillId="2" borderId="8" xfId="13" applyFont="1" applyFill="1" applyBorder="1" applyProtection="1">
      <protection hidden="1"/>
    </xf>
    <xf numFmtId="0" fontId="6" fillId="2" borderId="0" xfId="13" applyFont="1" applyFill="1" applyProtection="1">
      <protection hidden="1"/>
    </xf>
    <xf numFmtId="168" fontId="5" fillId="2" borderId="0" xfId="13" applyNumberFormat="1" applyFont="1" applyFill="1" applyBorder="1" applyAlignment="1" applyProtection="1">
      <alignment horizontal="center"/>
      <protection hidden="1"/>
    </xf>
    <xf numFmtId="0" fontId="6" fillId="2" borderId="8" xfId="13" applyFont="1" applyFill="1" applyBorder="1" applyProtection="1">
      <protection hidden="1"/>
    </xf>
    <xf numFmtId="167" fontId="5" fillId="2" borderId="5" xfId="13" applyNumberFormat="1" applyFont="1" applyFill="1" applyBorder="1" applyProtection="1">
      <protection hidden="1"/>
    </xf>
    <xf numFmtId="0" fontId="13" fillId="3" borderId="2" xfId="13" applyFont="1" applyFill="1" applyBorder="1" applyAlignment="1" applyProtection="1">
      <alignment horizontal="left"/>
      <protection hidden="1"/>
    </xf>
    <xf numFmtId="0" fontId="14" fillId="3" borderId="2" xfId="13" applyFont="1" applyFill="1" applyBorder="1" applyAlignment="1" applyProtection="1">
      <alignment horizontal="left"/>
      <protection hidden="1"/>
    </xf>
    <xf numFmtId="0" fontId="1" fillId="4" borderId="0" xfId="13" applyFont="1" applyFill="1" applyBorder="1" applyAlignment="1" applyProtection="1">
      <alignment horizontal="left"/>
      <protection locked="0" hidden="1"/>
    </xf>
    <xf numFmtId="0" fontId="2" fillId="5" borderId="9" xfId="13" applyFont="1" applyFill="1" applyBorder="1" applyAlignment="1" applyProtection="1">
      <alignment horizontal="left"/>
      <protection hidden="1"/>
    </xf>
    <xf numFmtId="3" fontId="3" fillId="2" borderId="0" xfId="9" applyNumberFormat="1" applyFill="1" applyAlignment="1" applyProtection="1"/>
    <xf numFmtId="0" fontId="0" fillId="2" borderId="0" xfId="0" applyFill="1" applyProtection="1">
      <protection hidden="1"/>
    </xf>
    <xf numFmtId="3" fontId="1" fillId="2" borderId="0" xfId="0" applyNumberFormat="1" applyFont="1" applyFill="1" applyProtection="1">
      <protection hidden="1"/>
    </xf>
    <xf numFmtId="0" fontId="15" fillId="2" borderId="0" xfId="0" applyFont="1" applyFill="1" applyProtection="1">
      <protection hidden="1"/>
    </xf>
    <xf numFmtId="179" fontId="0" fillId="2" borderId="0" xfId="0" applyNumberFormat="1" applyFill="1" applyBorder="1" applyAlignment="1" applyProtection="1">
      <alignment horizontal="right"/>
      <protection hidden="1"/>
    </xf>
    <xf numFmtId="4" fontId="1" fillId="2" borderId="0" xfId="0" applyNumberFormat="1" applyFont="1" applyFill="1" applyProtection="1">
      <protection hidden="1"/>
    </xf>
    <xf numFmtId="166" fontId="0" fillId="2" borderId="0" xfId="0" applyNumberFormat="1" applyFill="1" applyBorder="1" applyAlignment="1" applyProtection="1">
      <alignment horizontal="left"/>
      <protection hidden="1"/>
    </xf>
    <xf numFmtId="3" fontId="1" fillId="2" borderId="0" xfId="0" quotePrefix="1" applyNumberFormat="1" applyFont="1" applyFill="1" applyAlignment="1" applyProtection="1">
      <alignment horizontal="left"/>
      <protection hidden="1"/>
    </xf>
    <xf numFmtId="3" fontId="1" fillId="2" borderId="0" xfId="0" applyNumberFormat="1" applyFont="1" applyFill="1" applyBorder="1" applyProtection="1">
      <protection hidden="1"/>
    </xf>
    <xf numFmtId="168" fontId="5" fillId="2" borderId="5" xfId="0" applyNumberFormat="1" applyFon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center"/>
      <protection hidden="1"/>
    </xf>
    <xf numFmtId="0" fontId="5" fillId="2" borderId="6" xfId="0" applyFont="1" applyFill="1" applyBorder="1" applyAlignment="1" applyProtection="1">
      <alignment horizontal="center"/>
      <protection hidden="1"/>
    </xf>
    <xf numFmtId="167" fontId="6" fillId="2" borderId="5" xfId="0" applyNumberFormat="1" applyFont="1" applyFill="1" applyBorder="1" applyProtection="1">
      <protection hidden="1"/>
    </xf>
    <xf numFmtId="168" fontId="6" fillId="2" borderId="5" xfId="0" applyNumberFormat="1" applyFont="1" applyFill="1" applyBorder="1" applyProtection="1">
      <protection hidden="1"/>
    </xf>
    <xf numFmtId="169" fontId="6" fillId="2" borderId="5" xfId="0" applyNumberFormat="1" applyFont="1" applyFill="1" applyBorder="1" applyProtection="1">
      <protection hidden="1"/>
    </xf>
    <xf numFmtId="169" fontId="6" fillId="2" borderId="6" xfId="0" applyNumberFormat="1" applyFont="1" applyFill="1" applyBorder="1" applyProtection="1">
      <protection hidden="1"/>
    </xf>
    <xf numFmtId="0" fontId="6" fillId="2" borderId="7" xfId="0" applyFont="1" applyFill="1" applyBorder="1" applyProtection="1">
      <protection hidden="1"/>
    </xf>
    <xf numFmtId="0" fontId="6" fillId="2" borderId="0" xfId="0" applyFont="1" applyFill="1" applyBorder="1" applyProtection="1">
      <protection hidden="1"/>
    </xf>
    <xf numFmtId="0" fontId="7" fillId="2" borderId="8" xfId="0" applyFont="1" applyFill="1" applyBorder="1" applyProtection="1">
      <protection hidden="1"/>
    </xf>
    <xf numFmtId="0" fontId="6" fillId="2" borderId="0" xfId="0" applyFont="1" applyFill="1" applyProtection="1">
      <protection hidden="1"/>
    </xf>
    <xf numFmtId="168" fontId="5" fillId="2" borderId="0" xfId="0" applyNumberFormat="1" applyFont="1" applyFill="1" applyBorder="1" applyAlignment="1" applyProtection="1">
      <alignment horizontal="center"/>
      <protection hidden="1"/>
    </xf>
    <xf numFmtId="0" fontId="6" fillId="2" borderId="8" xfId="0" applyFont="1" applyFill="1" applyBorder="1" applyProtection="1">
      <protection hidden="1"/>
    </xf>
    <xf numFmtId="167" fontId="5" fillId="2" borderId="5" xfId="0" applyNumberFormat="1" applyFont="1" applyFill="1" applyBorder="1" applyProtection="1">
      <protection hidden="1"/>
    </xf>
    <xf numFmtId="4" fontId="1" fillId="6" borderId="0" xfId="0" applyNumberFormat="1" applyFont="1" applyFill="1" applyProtection="1">
      <protection hidden="1"/>
    </xf>
    <xf numFmtId="0" fontId="0" fillId="6" borderId="0" xfId="0" applyFill="1" applyProtection="1">
      <protection hidden="1"/>
    </xf>
    <xf numFmtId="0" fontId="15" fillId="6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2" fillId="2" borderId="0" xfId="0" applyFont="1" applyFill="1" applyBorder="1" applyAlignment="1" applyProtection="1">
      <alignment horizontal="left"/>
      <protection hidden="1"/>
    </xf>
    <xf numFmtId="164" fontId="1" fillId="2" borderId="0" xfId="0" applyNumberFormat="1" applyFont="1" applyFill="1" applyAlignment="1" applyProtection="1">
      <alignment horizontal="right"/>
      <protection hidden="1"/>
    </xf>
    <xf numFmtId="0" fontId="1" fillId="2" borderId="10" xfId="0" applyFont="1" applyFill="1" applyBorder="1" applyProtection="1">
      <protection hidden="1"/>
    </xf>
    <xf numFmtId="164" fontId="1" fillId="2" borderId="0" xfId="0" applyNumberFormat="1" applyFont="1" applyFill="1" applyBorder="1" applyAlignment="1" applyProtection="1">
      <alignment horizontal="right"/>
      <protection hidden="1"/>
    </xf>
    <xf numFmtId="3" fontId="1" fillId="7" borderId="0" xfId="0" applyNumberFormat="1" applyFont="1" applyFill="1" applyProtection="1">
      <protection hidden="1"/>
    </xf>
    <xf numFmtId="178" fontId="1" fillId="8" borderId="0" xfId="13" applyNumberFormat="1" applyFill="1" applyBorder="1" applyAlignment="1" applyProtection="1">
      <protection locked="0" hidden="1"/>
    </xf>
    <xf numFmtId="164" fontId="1" fillId="2" borderId="0" xfId="13" applyNumberFormat="1" applyFill="1" applyBorder="1" applyAlignment="1" applyProtection="1">
      <alignment horizontal="right"/>
      <protection hidden="1"/>
    </xf>
    <xf numFmtId="164" fontId="11" fillId="4" borderId="0" xfId="0" applyNumberFormat="1" applyFont="1" applyFill="1" applyBorder="1" applyAlignment="1" applyProtection="1">
      <alignment horizontal="right"/>
      <protection locked="0"/>
    </xf>
    <xf numFmtId="178" fontId="0" fillId="2" borderId="0" xfId="0" applyNumberFormat="1" applyFill="1" applyBorder="1" applyAlignment="1" applyProtection="1">
      <alignment horizontal="right"/>
      <protection hidden="1"/>
    </xf>
    <xf numFmtId="178" fontId="2" fillId="5" borderId="9" xfId="0" applyNumberFormat="1" applyFont="1" applyFill="1" applyBorder="1" applyAlignment="1" applyProtection="1">
      <alignment horizontal="right"/>
      <protection hidden="1"/>
    </xf>
    <xf numFmtId="178" fontId="1" fillId="2" borderId="0" xfId="13" applyNumberFormat="1" applyFill="1" applyBorder="1" applyAlignment="1" applyProtection="1">
      <alignment horizontal="right"/>
      <protection hidden="1"/>
    </xf>
    <xf numFmtId="178" fontId="1" fillId="2" borderId="0" xfId="13" applyNumberFormat="1" applyFill="1" applyAlignment="1" applyProtection="1">
      <alignment horizontal="right"/>
      <protection hidden="1"/>
    </xf>
    <xf numFmtId="0" fontId="2" fillId="8" borderId="0" xfId="13" applyNumberFormat="1" applyFont="1" applyFill="1" applyBorder="1" applyAlignment="1" applyProtection="1">
      <alignment horizontal="left"/>
      <protection locked="0" hidden="1"/>
    </xf>
    <xf numFmtId="0" fontId="1" fillId="4" borderId="0" xfId="13" applyFill="1" applyBorder="1" applyAlignment="1" applyProtection="1">
      <alignment horizontal="left"/>
      <protection hidden="1"/>
    </xf>
    <xf numFmtId="178" fontId="1" fillId="4" borderId="0" xfId="13" applyNumberFormat="1" applyFont="1" applyFill="1" applyBorder="1" applyAlignment="1" applyProtection="1">
      <alignment horizontal="right"/>
      <protection locked="0" hidden="1"/>
    </xf>
    <xf numFmtId="0" fontId="1" fillId="8" borderId="0" xfId="13" applyFont="1" applyFill="1" applyBorder="1" applyAlignment="1" applyProtection="1">
      <alignment horizontal="center"/>
      <protection locked="0" hidden="1"/>
    </xf>
    <xf numFmtId="178" fontId="1" fillId="9" borderId="0" xfId="13" applyNumberFormat="1" applyFont="1" applyFill="1" applyBorder="1" applyAlignment="1" applyProtection="1">
      <alignment horizontal="right"/>
      <protection hidden="1"/>
    </xf>
    <xf numFmtId="0" fontId="0" fillId="8" borderId="0" xfId="0" applyFill="1" applyBorder="1" applyAlignment="1" applyProtection="1">
      <alignment horizontal="center"/>
      <protection locked="0" hidden="1"/>
    </xf>
    <xf numFmtId="165" fontId="1" fillId="2" borderId="10" xfId="13" applyNumberFormat="1" applyFont="1" applyFill="1" applyBorder="1" applyAlignment="1" applyProtection="1">
      <alignment horizontal="left"/>
      <protection hidden="1"/>
    </xf>
    <xf numFmtId="178" fontId="1" fillId="2" borderId="10" xfId="13" applyNumberFormat="1" applyFill="1" applyBorder="1" applyAlignment="1" applyProtection="1">
      <alignment horizontal="right"/>
      <protection hidden="1"/>
    </xf>
    <xf numFmtId="164" fontId="1" fillId="8" borderId="0" xfId="13" applyNumberFormat="1" applyFill="1" applyBorder="1" applyAlignment="1" applyProtection="1">
      <alignment horizontal="right"/>
      <protection locked="0" hidden="1"/>
    </xf>
    <xf numFmtId="0" fontId="1" fillId="8" borderId="0" xfId="13" applyFill="1" applyBorder="1" applyAlignment="1" applyProtection="1">
      <alignment horizontal="center"/>
      <protection locked="0" hidden="1"/>
    </xf>
    <xf numFmtId="164" fontId="1" fillId="8" borderId="0" xfId="13" applyNumberFormat="1" applyFill="1" applyBorder="1" applyAlignment="1" applyProtection="1">
      <alignment horizontal="right"/>
      <protection locked="0"/>
    </xf>
    <xf numFmtId="0" fontId="1" fillId="2" borderId="10" xfId="13" applyFont="1" applyFill="1" applyBorder="1" applyAlignment="1" applyProtection="1">
      <alignment horizontal="left"/>
      <protection hidden="1"/>
    </xf>
    <xf numFmtId="0" fontId="1" fillId="2" borderId="10" xfId="13" applyFont="1" applyFill="1" applyBorder="1" applyProtection="1">
      <protection hidden="1"/>
    </xf>
    <xf numFmtId="0" fontId="1" fillId="2" borderId="11" xfId="13" applyFont="1" applyFill="1" applyBorder="1" applyAlignment="1" applyProtection="1">
      <alignment horizontal="left"/>
      <protection hidden="1"/>
    </xf>
    <xf numFmtId="178" fontId="1" fillId="10" borderId="9" xfId="13" applyNumberFormat="1" applyFill="1" applyBorder="1" applyAlignment="1" applyProtection="1">
      <alignment horizontal="right"/>
      <protection hidden="1"/>
    </xf>
    <xf numFmtId="0" fontId="2" fillId="2" borderId="11" xfId="0" applyFont="1" applyFill="1" applyBorder="1" applyAlignment="1" applyProtection="1">
      <alignment horizontal="left"/>
      <protection hidden="1"/>
    </xf>
    <xf numFmtId="0" fontId="2" fillId="2" borderId="9" xfId="0" applyFont="1" applyFill="1" applyBorder="1" applyAlignment="1" applyProtection="1">
      <alignment horizontal="left"/>
      <protection hidden="1"/>
    </xf>
    <xf numFmtId="0" fontId="1" fillId="2" borderId="10" xfId="0" applyFont="1" applyFill="1" applyBorder="1" applyAlignment="1" applyProtection="1">
      <alignment horizontal="left"/>
      <protection hidden="1"/>
    </xf>
    <xf numFmtId="178" fontId="1" fillId="11" borderId="0" xfId="13" applyNumberFormat="1" applyFont="1" applyFill="1" applyBorder="1" applyAlignment="1" applyProtection="1">
      <alignment horizontal="right"/>
      <protection locked="0" hidden="1"/>
    </xf>
    <xf numFmtId="178" fontId="1" fillId="12" borderId="0" xfId="13" applyNumberFormat="1" applyFill="1" applyBorder="1" applyAlignment="1" applyProtection="1">
      <protection locked="0" hidden="1"/>
    </xf>
    <xf numFmtId="0" fontId="2" fillId="13" borderId="9" xfId="0" applyFont="1" applyFill="1" applyBorder="1" applyAlignment="1" applyProtection="1">
      <alignment horizontal="left"/>
      <protection hidden="1"/>
    </xf>
    <xf numFmtId="178" fontId="2" fillId="13" borderId="9" xfId="0" applyNumberFormat="1" applyFont="1" applyFill="1" applyBorder="1" applyAlignment="1" applyProtection="1">
      <alignment horizontal="right"/>
      <protection hidden="1"/>
    </xf>
    <xf numFmtId="0" fontId="0" fillId="14" borderId="0" xfId="0" applyFill="1" applyBorder="1" applyAlignment="1" applyProtection="1">
      <alignment horizontal="center"/>
      <protection locked="0"/>
    </xf>
    <xf numFmtId="164" fontId="1" fillId="8" borderId="0" xfId="0" applyNumberFormat="1" applyFont="1" applyFill="1" applyAlignment="1" applyProtection="1">
      <alignment horizontal="right"/>
      <protection locked="0"/>
    </xf>
    <xf numFmtId="164" fontId="1" fillId="15" borderId="0" xfId="0" applyNumberFormat="1" applyFont="1" applyFill="1" applyAlignment="1" applyProtection="1">
      <alignment horizontal="right"/>
      <protection locked="0"/>
    </xf>
    <xf numFmtId="0" fontId="1" fillId="2" borderId="0" xfId="13" applyFill="1" applyBorder="1" applyAlignment="1" applyProtection="1">
      <alignment horizontal="center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WBTWBREYNEAK.xlsx" TargetMode="External"/><Relationship Id="rId2" Type="http://schemas.openxmlformats.org/officeDocument/2006/relationships/hyperlink" Target="VKWBTWBREYNEAV.xlsx" TargetMode="External"/><Relationship Id="rId1" Type="http://schemas.openxmlformats.org/officeDocument/2006/relationships/hyperlink" Target="VKWBTWBREYNE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WBTWBREYNEDAC.xlsx" TargetMode="External"/><Relationship Id="rId4" Type="http://schemas.openxmlformats.org/officeDocument/2006/relationships/hyperlink" Target="Boekj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63"/>
  <sheetViews>
    <sheetView tabSelected="1" zoomScaleNormal="100" workbookViewId="0">
      <selection activeCell="B3" sqref="B3"/>
    </sheetView>
  </sheetViews>
  <sheetFormatPr defaultRowHeight="12.75"/>
  <cols>
    <col min="1" max="1" width="43.7109375" style="3" customWidth="1"/>
    <col min="2" max="2" width="18.5703125" style="3" customWidth="1"/>
    <col min="3" max="3" width="18.28515625" style="3" customWidth="1"/>
    <col min="4" max="4" width="15.42578125" style="3" customWidth="1"/>
    <col min="5" max="5" width="16.7109375" style="3" customWidth="1"/>
    <col min="6" max="6" width="15" style="3" customWidth="1"/>
    <col min="7" max="7" width="15.85546875" style="3" bestFit="1" customWidth="1"/>
    <col min="8" max="16" width="9.140625" style="3"/>
    <col min="17" max="17" width="12.140625" style="3" bestFit="1" customWidth="1"/>
    <col min="18" max="16384" width="9.140625" style="3"/>
  </cols>
  <sheetData>
    <row r="1" spans="1:7" ht="27.75" customHeight="1" thickTop="1">
      <c r="A1" s="45" t="s">
        <v>89</v>
      </c>
      <c r="B1" s="46"/>
      <c r="C1" s="46"/>
      <c r="D1" s="46"/>
      <c r="E1" s="1"/>
      <c r="F1" s="2"/>
      <c r="G1" s="2"/>
    </row>
    <row r="2" spans="1:7">
      <c r="A2" s="4"/>
      <c r="B2" s="4"/>
      <c r="C2" s="4"/>
      <c r="D2" s="4"/>
      <c r="E2" s="5"/>
      <c r="F2" s="5"/>
      <c r="G2" s="5"/>
    </row>
    <row r="3" spans="1:7">
      <c r="A3" s="4" t="s">
        <v>0</v>
      </c>
      <c r="B3" s="88"/>
      <c r="C3" s="4"/>
      <c r="D3" s="4"/>
      <c r="E3" s="5"/>
      <c r="F3" s="5"/>
      <c r="G3" s="6"/>
    </row>
    <row r="4" spans="1:7">
      <c r="A4" s="4" t="s">
        <v>1</v>
      </c>
      <c r="B4" s="47"/>
      <c r="C4" s="89"/>
      <c r="E4" s="8"/>
      <c r="F4" s="5"/>
    </row>
    <row r="5" spans="1:7">
      <c r="A5" s="4" t="s">
        <v>31</v>
      </c>
      <c r="B5" s="90">
        <v>0</v>
      </c>
      <c r="C5" s="7"/>
      <c r="E5" s="8"/>
      <c r="F5" s="5"/>
    </row>
    <row r="6" spans="1:7">
      <c r="A6" s="4" t="s">
        <v>32</v>
      </c>
      <c r="B6" s="106">
        <v>0</v>
      </c>
      <c r="C6" s="7"/>
      <c r="E6" s="8"/>
      <c r="F6" s="5"/>
    </row>
    <row r="7" spans="1:7">
      <c r="A7" s="4" t="s">
        <v>33</v>
      </c>
      <c r="B7" s="91" t="s">
        <v>29</v>
      </c>
      <c r="C7" s="7"/>
      <c r="E7" s="8"/>
      <c r="F7" s="5"/>
    </row>
    <row r="8" spans="1:7">
      <c r="A8" s="5" t="s">
        <v>34</v>
      </c>
      <c r="B8" s="107">
        <v>0</v>
      </c>
      <c r="C8" s="7"/>
      <c r="D8" s="5"/>
      <c r="E8" s="9"/>
      <c r="F8" s="5"/>
    </row>
    <row r="9" spans="1:7">
      <c r="A9" s="5" t="s">
        <v>3</v>
      </c>
      <c r="B9" s="81">
        <v>0</v>
      </c>
      <c r="C9" s="7"/>
      <c r="D9" s="5"/>
      <c r="E9" s="9"/>
      <c r="F9" s="5"/>
    </row>
    <row r="10" spans="1:7">
      <c r="A10" s="11" t="s">
        <v>35</v>
      </c>
      <c r="B10" s="92">
        <f>IF(B8&lt;B6,B6/2+B5+B9,B6+B5+B9)</f>
        <v>0</v>
      </c>
      <c r="C10" s="10"/>
      <c r="D10" s="5"/>
      <c r="E10" s="9"/>
      <c r="F10" s="5"/>
    </row>
    <row r="11" spans="1:7">
      <c r="A11" s="10" t="s">
        <v>4</v>
      </c>
      <c r="B11" s="107">
        <v>0</v>
      </c>
      <c r="C11" s="7"/>
      <c r="D11" s="5"/>
      <c r="E11" s="9"/>
      <c r="F11" s="5"/>
    </row>
    <row r="12" spans="1:7" ht="15">
      <c r="A12" s="15" t="s">
        <v>38</v>
      </c>
      <c r="B12" s="93" t="s">
        <v>30</v>
      </c>
      <c r="D12" s="5"/>
      <c r="E12" s="9"/>
      <c r="F12" s="5"/>
    </row>
    <row r="13" spans="1:7" ht="15">
      <c r="A13" s="15" t="s">
        <v>72</v>
      </c>
      <c r="B13" s="93" t="s">
        <v>39</v>
      </c>
      <c r="E13" s="8"/>
      <c r="F13" s="5"/>
    </row>
    <row r="14" spans="1:7" ht="15">
      <c r="A14" s="15" t="s">
        <v>73</v>
      </c>
      <c r="B14" s="93" t="s">
        <v>30</v>
      </c>
      <c r="D14" s="7"/>
      <c r="E14" s="11"/>
      <c r="F14" s="5"/>
      <c r="G14" s="9"/>
    </row>
    <row r="15" spans="1:7">
      <c r="A15" s="10" t="s">
        <v>74</v>
      </c>
      <c r="B15" s="91" t="s">
        <v>30</v>
      </c>
      <c r="E15" s="8"/>
      <c r="F15" s="5"/>
      <c r="G15" s="5"/>
    </row>
    <row r="16" spans="1:7" ht="13.5" thickBot="1">
      <c r="A16" s="12" t="s">
        <v>5</v>
      </c>
      <c r="B16" s="4"/>
      <c r="C16" s="4"/>
      <c r="D16" s="4"/>
      <c r="E16" s="5"/>
      <c r="F16" s="5"/>
      <c r="G16" s="5"/>
    </row>
    <row r="17" spans="1:7" ht="14.25" thickTop="1" thickBot="1">
      <c r="A17" s="48" t="s">
        <v>6</v>
      </c>
      <c r="B17" s="13"/>
      <c r="C17" s="4"/>
      <c r="D17" s="4"/>
      <c r="E17" s="5"/>
      <c r="F17" s="5"/>
      <c r="G17" s="5"/>
    </row>
    <row r="18" spans="1:7" ht="14.25" thickTop="1" thickBot="1">
      <c r="A18" s="4"/>
      <c r="B18" s="4"/>
      <c r="C18" s="4"/>
      <c r="D18" s="4"/>
      <c r="E18" s="5"/>
      <c r="F18" s="5"/>
      <c r="G18" s="5"/>
    </row>
    <row r="19" spans="1:7" ht="14.25" thickTop="1" thickBot="1">
      <c r="A19" s="94" t="s">
        <v>7</v>
      </c>
      <c r="B19" s="4"/>
      <c r="C19" s="4"/>
      <c r="D19" s="95">
        <f>IF(AND(B12="ja",B15="ja"),F167-250,F167)</f>
        <v>0</v>
      </c>
      <c r="F19" s="8"/>
    </row>
    <row r="20" spans="1:7" ht="13.5" thickTop="1">
      <c r="A20" s="10" t="s">
        <v>8</v>
      </c>
      <c r="B20" s="7"/>
      <c r="C20" s="7"/>
      <c r="D20" s="82">
        <f>IF(B7="ja",0,F91)</f>
        <v>0</v>
      </c>
      <c r="E20" s="86"/>
      <c r="F20" s="11"/>
      <c r="G20" s="9"/>
    </row>
    <row r="21" spans="1:7">
      <c r="A21" s="10" t="s">
        <v>13</v>
      </c>
      <c r="B21" s="10"/>
      <c r="C21" s="7"/>
      <c r="D21" s="82">
        <f>IF(B7="ja",(B5+B8)*21%,B8*21%)</f>
        <v>0</v>
      </c>
      <c r="E21" s="86"/>
      <c r="F21" s="11"/>
      <c r="G21" s="9"/>
    </row>
    <row r="22" spans="1:7">
      <c r="A22" s="7" t="s">
        <v>9</v>
      </c>
      <c r="B22" s="7"/>
      <c r="C22" s="7"/>
      <c r="D22" s="96">
        <v>0</v>
      </c>
      <c r="E22" s="86"/>
      <c r="F22" s="5"/>
      <c r="G22" s="5"/>
    </row>
    <row r="23" spans="1:7">
      <c r="A23" s="10" t="s">
        <v>10</v>
      </c>
      <c r="B23" s="97">
        <v>0</v>
      </c>
      <c r="C23" s="7"/>
      <c r="D23" s="82">
        <f>B23*30</f>
        <v>0</v>
      </c>
      <c r="E23" s="86"/>
      <c r="F23" s="5"/>
      <c r="G23" s="5"/>
    </row>
    <row r="24" spans="1:7">
      <c r="A24" s="10" t="s">
        <v>11</v>
      </c>
      <c r="B24" s="7"/>
      <c r="C24" s="7"/>
      <c r="D24" s="98">
        <v>770</v>
      </c>
      <c r="E24" s="86"/>
      <c r="F24" s="5"/>
      <c r="G24" s="5"/>
    </row>
    <row r="25" spans="1:7" ht="15.75" thickBot="1">
      <c r="A25" s="15" t="s">
        <v>36</v>
      </c>
      <c r="B25" s="16"/>
      <c r="C25" s="16"/>
      <c r="D25" s="83">
        <v>0</v>
      </c>
      <c r="E25" s="86"/>
      <c r="F25" s="5"/>
      <c r="G25" s="5"/>
    </row>
    <row r="26" spans="1:7" ht="14.25" thickTop="1" thickBot="1">
      <c r="A26" s="99" t="s">
        <v>12</v>
      </c>
      <c r="B26" s="7"/>
      <c r="D26" s="95">
        <f>SUM(D20:D25)</f>
        <v>770</v>
      </c>
      <c r="F26" s="5"/>
      <c r="G26" s="5"/>
    </row>
    <row r="27" spans="1:7" ht="14.25" thickTop="1" thickBot="1">
      <c r="B27" s="7"/>
      <c r="C27" s="100" t="s">
        <v>13</v>
      </c>
      <c r="D27" s="95">
        <f>(D19+D24)*21%</f>
        <v>161.69999999999999</v>
      </c>
      <c r="F27" s="5"/>
      <c r="G27" s="5"/>
    </row>
    <row r="28" spans="1:7" ht="14.25" thickTop="1" thickBot="1">
      <c r="A28" s="17"/>
      <c r="B28" s="7"/>
      <c r="C28" s="18"/>
      <c r="D28" s="86"/>
      <c r="F28" s="5"/>
      <c r="G28" s="5"/>
    </row>
    <row r="29" spans="1:7" ht="14.25" thickTop="1" thickBot="1">
      <c r="A29" s="101" t="s">
        <v>14</v>
      </c>
      <c r="B29" s="19"/>
      <c r="C29" s="20"/>
      <c r="D29" s="102">
        <f>SUM(D19:D27)-D26</f>
        <v>931.7</v>
      </c>
      <c r="F29" s="5"/>
      <c r="G29" s="5"/>
    </row>
    <row r="30" spans="1:7" ht="14.25" thickTop="1" thickBot="1">
      <c r="A30" s="10"/>
      <c r="B30" s="7"/>
      <c r="C30" s="7"/>
      <c r="D30" s="20"/>
      <c r="E30" s="87"/>
      <c r="F30" s="5"/>
      <c r="G30" s="5"/>
    </row>
    <row r="31" spans="1:7" ht="16.5" thickTop="1" thickBot="1">
      <c r="A31" s="108" t="s">
        <v>15</v>
      </c>
      <c r="B31" s="76"/>
      <c r="C31" s="16"/>
      <c r="D31" s="75"/>
      <c r="E31" s="86"/>
      <c r="F31" s="5"/>
      <c r="G31" s="5"/>
    </row>
    <row r="32" spans="1:7" ht="15.75" thickTop="1">
      <c r="A32" s="15"/>
      <c r="B32" s="16"/>
      <c r="C32" s="16"/>
      <c r="D32" s="75"/>
      <c r="E32" s="86"/>
      <c r="F32" s="5"/>
      <c r="G32" s="5"/>
    </row>
    <row r="33" spans="1:7" ht="15">
      <c r="A33" s="15" t="s">
        <v>17</v>
      </c>
      <c r="B33" s="16"/>
      <c r="C33" s="16"/>
      <c r="D33" s="112">
        <v>0</v>
      </c>
      <c r="E33" s="86"/>
      <c r="F33" s="5"/>
      <c r="G33" s="5"/>
    </row>
    <row r="34" spans="1:7" ht="15.75" thickBot="1">
      <c r="A34" s="15"/>
      <c r="B34" s="16"/>
      <c r="C34" s="16"/>
      <c r="D34" s="77"/>
      <c r="E34" s="86"/>
      <c r="F34" s="5"/>
      <c r="G34" s="5"/>
    </row>
    <row r="35" spans="1:7" ht="16.5" thickTop="1" thickBot="1">
      <c r="A35" s="103" t="s">
        <v>82</v>
      </c>
      <c r="B35" s="104"/>
      <c r="C35" s="76"/>
      <c r="D35" s="76"/>
      <c r="E35" s="84"/>
      <c r="F35" s="5"/>
      <c r="G35" s="5"/>
    </row>
    <row r="36" spans="1:7" ht="15.75" thickTop="1">
      <c r="A36" s="15"/>
      <c r="B36" s="16"/>
      <c r="C36" s="16"/>
      <c r="D36" s="77"/>
      <c r="E36" s="84"/>
      <c r="F36" s="5"/>
      <c r="G36" s="5"/>
    </row>
    <row r="37" spans="1:7" ht="15">
      <c r="A37" s="15" t="s">
        <v>16</v>
      </c>
      <c r="B37" s="16"/>
      <c r="C37" s="110" t="s">
        <v>83</v>
      </c>
      <c r="D37" s="111">
        <v>0</v>
      </c>
      <c r="E37" s="84"/>
      <c r="F37" s="5"/>
      <c r="G37" s="5"/>
    </row>
    <row r="38" spans="1:7" ht="15">
      <c r="A38" s="15" t="s">
        <v>18</v>
      </c>
      <c r="B38" s="16"/>
      <c r="C38" s="110" t="s">
        <v>83</v>
      </c>
      <c r="D38" s="111">
        <v>0</v>
      </c>
      <c r="E38" s="84"/>
      <c r="F38" s="5"/>
      <c r="G38" s="5"/>
    </row>
    <row r="39" spans="1:7" ht="15">
      <c r="A39" s="15" t="s">
        <v>75</v>
      </c>
      <c r="B39" s="16"/>
      <c r="C39" s="110" t="s">
        <v>83</v>
      </c>
      <c r="D39" s="111">
        <v>0</v>
      </c>
      <c r="E39" s="84"/>
      <c r="F39" s="5"/>
      <c r="G39" s="5"/>
    </row>
    <row r="40" spans="1:7" ht="15">
      <c r="A40" s="15" t="s">
        <v>85</v>
      </c>
      <c r="B40" s="16"/>
      <c r="C40" s="110" t="s">
        <v>83</v>
      </c>
      <c r="D40" s="111">
        <v>0</v>
      </c>
      <c r="E40" s="84"/>
      <c r="F40" s="5"/>
      <c r="G40" s="5"/>
    </row>
    <row r="41" spans="1:7" ht="15.75" thickBot="1">
      <c r="A41" s="15"/>
      <c r="B41" s="16"/>
      <c r="C41" s="16"/>
      <c r="D41" s="77"/>
      <c r="E41" s="84"/>
      <c r="F41" s="5"/>
      <c r="G41" s="5"/>
    </row>
    <row r="42" spans="1:7" ht="16.5" thickTop="1" thickBot="1">
      <c r="A42" s="105" t="s">
        <v>86</v>
      </c>
      <c r="B42" s="16"/>
      <c r="C42" s="16"/>
      <c r="D42" s="77">
        <f>E69</f>
        <v>0</v>
      </c>
      <c r="E42" s="84"/>
      <c r="F42" s="5"/>
      <c r="G42" s="5"/>
    </row>
    <row r="43" spans="1:7" ht="16.5" thickTop="1" thickBot="1">
      <c r="A43" s="15"/>
      <c r="B43" s="16"/>
      <c r="C43" s="78" t="s">
        <v>13</v>
      </c>
      <c r="D43" s="77">
        <f>F68</f>
        <v>0</v>
      </c>
      <c r="E43" s="84"/>
      <c r="F43" s="5"/>
      <c r="G43" s="5"/>
    </row>
    <row r="44" spans="1:7" ht="16.5" thickTop="1" thickBot="1">
      <c r="A44" s="15"/>
      <c r="B44" s="16"/>
      <c r="C44" s="16"/>
      <c r="D44" s="77"/>
      <c r="E44" s="84"/>
      <c r="F44" s="5"/>
      <c r="G44" s="5"/>
    </row>
    <row r="45" spans="1:7" ht="16.5" thickTop="1" thickBot="1">
      <c r="A45" s="105" t="s">
        <v>87</v>
      </c>
      <c r="B45" s="16"/>
      <c r="C45" s="16"/>
      <c r="D45" s="77">
        <f>E75</f>
        <v>0</v>
      </c>
      <c r="E45" s="84"/>
      <c r="F45" s="5"/>
      <c r="G45" s="5"/>
    </row>
    <row r="46" spans="1:7" ht="16.5" thickTop="1" thickBot="1">
      <c r="A46" s="15"/>
      <c r="B46" s="16"/>
      <c r="C46" s="78" t="s">
        <v>13</v>
      </c>
      <c r="D46" s="77">
        <f>F75</f>
        <v>0</v>
      </c>
      <c r="E46" s="84"/>
      <c r="F46" s="5"/>
      <c r="G46" s="5"/>
    </row>
    <row r="47" spans="1:7" ht="16.5" thickTop="1" thickBot="1">
      <c r="A47" s="15"/>
      <c r="B47" s="16"/>
      <c r="C47" s="16"/>
      <c r="D47" s="77"/>
      <c r="E47" s="84"/>
      <c r="F47" s="5"/>
      <c r="G47" s="5"/>
    </row>
    <row r="48" spans="1:7" ht="16.5" thickTop="1" thickBot="1">
      <c r="A48" s="104" t="s">
        <v>88</v>
      </c>
      <c r="B48" s="16"/>
      <c r="C48" s="16"/>
      <c r="D48" s="85">
        <f>D29+D42+D43</f>
        <v>931.7</v>
      </c>
      <c r="F48" s="5"/>
      <c r="G48" s="5"/>
    </row>
    <row r="49" spans="1:8" ht="16.5" thickTop="1" thickBot="1">
      <c r="A49" s="16"/>
      <c r="B49" s="16"/>
      <c r="C49" s="16"/>
      <c r="D49" s="84"/>
      <c r="F49" s="5"/>
      <c r="G49" s="5"/>
    </row>
    <row r="50" spans="1:8" ht="16.5" thickTop="1" thickBot="1">
      <c r="A50" s="104" t="s">
        <v>19</v>
      </c>
      <c r="B50" s="16"/>
      <c r="C50" s="16"/>
      <c r="D50" s="109">
        <f>D33+D45+D46</f>
        <v>0</v>
      </c>
      <c r="F50" s="5"/>
      <c r="G50" s="5"/>
    </row>
    <row r="51" spans="1:8" ht="15.75" thickTop="1">
      <c r="A51" s="15"/>
      <c r="B51" s="16"/>
      <c r="C51" s="16"/>
      <c r="D51" s="5"/>
      <c r="F51" s="5"/>
      <c r="G51" s="5"/>
    </row>
    <row r="52" spans="1:8">
      <c r="A52" s="15"/>
      <c r="B52" s="21" t="s">
        <v>20</v>
      </c>
      <c r="C52" s="21" t="s">
        <v>21</v>
      </c>
      <c r="D52" s="79"/>
      <c r="E52" s="5"/>
      <c r="F52" s="5"/>
      <c r="G52" s="5"/>
    </row>
    <row r="53" spans="1:8">
      <c r="A53" s="15"/>
      <c r="B53" s="8"/>
      <c r="C53" s="20"/>
      <c r="D53" s="79"/>
      <c r="E53" s="5"/>
      <c r="F53" s="5"/>
      <c r="G53" s="5"/>
    </row>
    <row r="54" spans="1:8">
      <c r="A54" s="15"/>
      <c r="B54" s="22" t="s">
        <v>22</v>
      </c>
      <c r="C54" s="49" t="s">
        <v>23</v>
      </c>
      <c r="D54" s="79"/>
      <c r="E54" s="5"/>
      <c r="F54" s="5"/>
      <c r="G54" s="5"/>
    </row>
    <row r="55" spans="1:8">
      <c r="A55" s="15"/>
      <c r="B55" s="24"/>
      <c r="C55" s="24"/>
      <c r="D55" s="79"/>
      <c r="E55" s="5"/>
      <c r="F55" s="5"/>
      <c r="G55" s="5"/>
    </row>
    <row r="56" spans="1:8" ht="14.25">
      <c r="A56" s="10"/>
      <c r="B56" s="21" t="s">
        <v>37</v>
      </c>
      <c r="C56" s="25"/>
      <c r="D56" s="14"/>
      <c r="E56" s="5"/>
      <c r="F56" s="5"/>
      <c r="G56" s="5"/>
    </row>
    <row r="57" spans="1:8">
      <c r="A57" s="10"/>
      <c r="B57" s="7"/>
      <c r="C57" s="7"/>
      <c r="D57" s="14"/>
      <c r="E57" s="5"/>
      <c r="F57" s="5"/>
      <c r="G57" s="5"/>
    </row>
    <row r="58" spans="1:8">
      <c r="A58" s="10"/>
      <c r="B58" s="113"/>
      <c r="C58" s="7"/>
      <c r="D58" s="14"/>
      <c r="E58" s="5"/>
      <c r="F58" s="5"/>
      <c r="G58" s="5"/>
    </row>
    <row r="59" spans="1:8">
      <c r="A59" s="10"/>
      <c r="B59" s="7"/>
      <c r="C59" s="7"/>
      <c r="D59" s="14"/>
      <c r="E59" s="5"/>
      <c r="F59" s="5"/>
      <c r="G59" s="5"/>
    </row>
    <row r="60" spans="1:8" hidden="1">
      <c r="A60" s="10"/>
      <c r="B60" s="7"/>
      <c r="C60" s="7"/>
      <c r="D60" s="17"/>
      <c r="E60" s="14"/>
      <c r="F60" s="5"/>
      <c r="G60" s="9"/>
    </row>
    <row r="61" spans="1:8" hidden="1">
      <c r="A61" s="10"/>
      <c r="B61" s="7"/>
      <c r="C61" s="7"/>
      <c r="D61" s="17"/>
      <c r="E61" s="80" t="s">
        <v>84</v>
      </c>
      <c r="F61" s="80" t="s">
        <v>84</v>
      </c>
      <c r="G61" s="80" t="s">
        <v>84</v>
      </c>
      <c r="H61" s="80" t="s">
        <v>84</v>
      </c>
    </row>
    <row r="62" spans="1:8" hidden="1">
      <c r="A62" s="10"/>
      <c r="B62" s="7"/>
      <c r="C62" s="7"/>
      <c r="D62" s="17"/>
      <c r="E62" s="80" t="s">
        <v>83</v>
      </c>
      <c r="F62" s="80" t="s">
        <v>83</v>
      </c>
      <c r="G62" s="80" t="s">
        <v>83</v>
      </c>
      <c r="H62" s="80" t="s">
        <v>83</v>
      </c>
    </row>
    <row r="63" spans="1:8" hidden="1">
      <c r="A63" s="10"/>
      <c r="B63" s="7"/>
      <c r="C63" s="7"/>
      <c r="D63" s="17"/>
      <c r="E63" s="80"/>
      <c r="F63" s="80"/>
      <c r="G63" s="80"/>
      <c r="H63" s="80"/>
    </row>
    <row r="64" spans="1:8" hidden="1">
      <c r="A64" s="10"/>
      <c r="B64" s="7"/>
      <c r="C64" s="7"/>
      <c r="D64" s="17"/>
      <c r="E64" s="80"/>
      <c r="F64" s="80"/>
      <c r="G64" s="80" t="s">
        <v>84</v>
      </c>
      <c r="H64" s="80"/>
    </row>
    <row r="65" spans="1:23" hidden="1">
      <c r="A65" s="10"/>
      <c r="B65" s="7"/>
      <c r="C65" s="7"/>
      <c r="D65" s="17"/>
      <c r="E65" s="80">
        <f>IF(C37="koper",D37,0)</f>
        <v>0</v>
      </c>
      <c r="F65" s="80">
        <f>IF(C37="koper",D37*21%,0)</f>
        <v>0</v>
      </c>
      <c r="G65" s="80" t="s">
        <v>83</v>
      </c>
      <c r="H65" s="80"/>
    </row>
    <row r="66" spans="1:23" hidden="1">
      <c r="A66" s="10"/>
      <c r="B66" s="7"/>
      <c r="C66" s="7"/>
      <c r="D66" s="17"/>
      <c r="E66" s="80">
        <f>IF(C38="koper",D38,0)</f>
        <v>0</v>
      </c>
      <c r="F66" s="80">
        <f>IF(C39="koper",D39*21%,0)</f>
        <v>0</v>
      </c>
      <c r="G66" s="80"/>
      <c r="H66" s="80"/>
    </row>
    <row r="67" spans="1:23" hidden="1">
      <c r="A67" s="10"/>
      <c r="B67" s="7"/>
      <c r="C67" s="7"/>
      <c r="D67" s="17"/>
      <c r="E67" s="80">
        <f>IF(C39="koper",D39,0)</f>
        <v>0</v>
      </c>
      <c r="F67" s="80">
        <f>IF(C40="koper",D40*21%,0)</f>
        <v>0</v>
      </c>
      <c r="G67" s="80"/>
      <c r="H67" s="80"/>
    </row>
    <row r="68" spans="1:23" hidden="1">
      <c r="A68" s="7"/>
      <c r="B68" s="7"/>
      <c r="C68" s="7"/>
      <c r="D68" s="18"/>
      <c r="E68" s="80">
        <f>IF(C40="koper",D40,0)</f>
        <v>0</v>
      </c>
      <c r="F68" s="80">
        <f>SUM(F65:F67)</f>
        <v>0</v>
      </c>
      <c r="G68" s="80"/>
      <c r="H68" s="80"/>
    </row>
    <row r="69" spans="1:23" hidden="1">
      <c r="A69" s="7"/>
      <c r="B69" s="7"/>
      <c r="C69" s="7"/>
      <c r="D69" s="18"/>
      <c r="E69" s="80">
        <f>SUM(E65:E68)</f>
        <v>0</v>
      </c>
      <c r="F69" s="80"/>
      <c r="G69" s="80"/>
      <c r="H69" s="80"/>
    </row>
    <row r="70" spans="1:23" hidden="1">
      <c r="A70" s="10"/>
      <c r="B70" s="7"/>
      <c r="C70" s="7"/>
      <c r="D70" s="7"/>
      <c r="E70" s="80"/>
      <c r="F70" s="80"/>
      <c r="G70" s="80"/>
      <c r="H70" s="80"/>
    </row>
    <row r="71" spans="1:23" hidden="1">
      <c r="A71" s="8"/>
      <c r="B71" s="8"/>
      <c r="C71" s="8"/>
      <c r="D71" s="8"/>
      <c r="E71" s="80">
        <f>IF(C37="verkoper",D37,0)</f>
        <v>0</v>
      </c>
      <c r="F71" s="80"/>
      <c r="G71" s="80"/>
      <c r="H71" s="80"/>
    </row>
    <row r="72" spans="1:23" hidden="1">
      <c r="A72" s="8"/>
      <c r="B72" s="8"/>
      <c r="E72" s="80">
        <f>IF(C38="verkoper",D38,0)</f>
        <v>0</v>
      </c>
      <c r="F72" s="80">
        <f>IF(C37="verkoper",D37*21%,0)</f>
        <v>0</v>
      </c>
      <c r="G72" s="80"/>
      <c r="H72" s="80"/>
    </row>
    <row r="73" spans="1:23" hidden="1">
      <c r="A73" s="8"/>
      <c r="B73" s="8"/>
      <c r="E73" s="80">
        <f>IF(C39="verkoper",D39,0)</f>
        <v>0</v>
      </c>
      <c r="F73" s="80">
        <f>IF(C39="verkoper",D39*21%,0)</f>
        <v>0</v>
      </c>
      <c r="G73" s="80"/>
      <c r="H73" s="80"/>
    </row>
    <row r="74" spans="1:23" hidden="1">
      <c r="A74" s="8"/>
      <c r="B74" s="8"/>
      <c r="E74" s="80">
        <f>IF(C40="verkoper",D40,0)</f>
        <v>0</v>
      </c>
      <c r="F74" s="80">
        <f>IF(C40="verkoper",D40*21%,0)</f>
        <v>0</v>
      </c>
      <c r="G74" s="80"/>
      <c r="H74" s="80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</row>
    <row r="75" spans="1:23" hidden="1">
      <c r="A75" s="8"/>
      <c r="B75" s="24"/>
      <c r="E75" s="80">
        <f>SUM(E71:E74)</f>
        <v>0</v>
      </c>
      <c r="F75" s="80">
        <f>SUM(F72:F74)</f>
        <v>0</v>
      </c>
      <c r="G75" s="80"/>
      <c r="H75" s="80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</row>
    <row r="76" spans="1:23" hidden="1">
      <c r="B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</row>
    <row r="77" spans="1:23" ht="14.25" hidden="1">
      <c r="B77" s="23"/>
      <c r="C77" s="25"/>
      <c r="D77" s="25"/>
      <c r="E77" s="21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</row>
    <row r="78" spans="1:23" ht="14.25" hidden="1">
      <c r="B78" s="23"/>
      <c r="D78" s="25"/>
      <c r="E78" s="21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</row>
    <row r="79" spans="1:23" ht="15" hidden="1">
      <c r="A79" s="73" t="s">
        <v>39</v>
      </c>
      <c r="B79" s="51"/>
      <c r="C79" s="51" t="s">
        <v>29</v>
      </c>
      <c r="D79" s="51" t="s">
        <v>29</v>
      </c>
      <c r="E79" s="51" t="s">
        <v>29</v>
      </c>
      <c r="F79" s="51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</row>
    <row r="80" spans="1:23" ht="15.75" hidden="1">
      <c r="A80" s="74" t="s">
        <v>40</v>
      </c>
      <c r="B80" s="52"/>
      <c r="C80" s="51" t="s">
        <v>30</v>
      </c>
      <c r="D80" s="51" t="s">
        <v>30</v>
      </c>
      <c r="E80" s="51" t="s">
        <v>30</v>
      </c>
      <c r="F80" s="51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</row>
    <row r="81" spans="1:23" ht="15.75" hidden="1">
      <c r="A81" s="74" t="s">
        <v>41</v>
      </c>
      <c r="B81" s="52"/>
      <c r="C81" s="51"/>
      <c r="D81" s="51"/>
      <c r="E81" s="51"/>
      <c r="F81" s="51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</row>
    <row r="82" spans="1:23" ht="15.75" hidden="1">
      <c r="A82" s="74" t="s">
        <v>42</v>
      </c>
      <c r="B82" s="52"/>
      <c r="C82" s="53">
        <f>B5*12.5/100</f>
        <v>0</v>
      </c>
      <c r="D82" s="51"/>
      <c r="E82" s="51"/>
      <c r="F82" s="51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</row>
    <row r="83" spans="1:23" ht="15.75" hidden="1">
      <c r="A83" s="74" t="s">
        <v>43</v>
      </c>
      <c r="B83" s="52"/>
      <c r="C83" s="54">
        <f>B5*10%</f>
        <v>0</v>
      </c>
      <c r="D83" s="51"/>
      <c r="E83" s="51"/>
      <c r="F83" s="51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</row>
    <row r="84" spans="1:23" ht="15.75" hidden="1">
      <c r="A84" s="74" t="s">
        <v>44</v>
      </c>
      <c r="B84" s="52"/>
      <c r="C84" s="72">
        <f>IF(B5&gt;150000,9000+(B5-150000)*12.5%,B5*6%)</f>
        <v>0</v>
      </c>
      <c r="D84" s="72">
        <f>IF(B5&gt;160000,9600+(B5-160000)*12.5%,B5*6%)</f>
        <v>0</v>
      </c>
      <c r="E84" s="51"/>
      <c r="F84" s="54">
        <f>IF(AND(B12="ja",B13="NVT",B14="ja"),C85,0)</f>
        <v>0</v>
      </c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</row>
    <row r="85" spans="1:23" ht="15.75" hidden="1">
      <c r="A85" s="74" t="s">
        <v>45</v>
      </c>
      <c r="B85" s="52"/>
      <c r="C85" s="72">
        <f>IF(B5&gt;150000,7500+(B5-150000)*10%,B5*5%)</f>
        <v>0</v>
      </c>
      <c r="D85" s="72">
        <f>IF(B5&gt;160000,8000+(B5-160000)*10%,B5*5%)</f>
        <v>0</v>
      </c>
      <c r="E85" s="51"/>
      <c r="F85" s="54">
        <f>IF(AND(B12="ja",B13="NVT",B14="neen"),C84,0)</f>
        <v>0</v>
      </c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</row>
    <row r="86" spans="1:23" ht="15.75" hidden="1">
      <c r="A86" s="74" t="s">
        <v>46</v>
      </c>
      <c r="B86" s="52"/>
      <c r="C86" s="51"/>
      <c r="D86" s="51"/>
      <c r="E86" s="51"/>
      <c r="F86" s="54">
        <f>IF(AND(B12="neen",B14="ja"),C83,0)</f>
        <v>0</v>
      </c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</row>
    <row r="87" spans="1:23" ht="15.75" hidden="1">
      <c r="A87" s="74" t="s">
        <v>47</v>
      </c>
      <c r="B87" s="52"/>
      <c r="C87" s="51"/>
      <c r="D87" s="51"/>
      <c r="E87" s="51"/>
      <c r="F87" s="54">
        <f>IF(AND(B12="neen",B14="neen"),C82,0)</f>
        <v>0</v>
      </c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</row>
    <row r="88" spans="1:23" ht="15.75" hidden="1">
      <c r="A88" s="74" t="s">
        <v>48</v>
      </c>
      <c r="B88" s="52"/>
      <c r="C88" s="51"/>
      <c r="D88" s="51"/>
      <c r="E88" s="51"/>
      <c r="F88" s="54">
        <f>IF(AND(B12="ja",B13&lt;&gt;"NVT",B14="ja"),D85,0)</f>
        <v>0</v>
      </c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</row>
    <row r="89" spans="1:23" ht="15.75" hidden="1">
      <c r="A89" s="74" t="s">
        <v>76</v>
      </c>
      <c r="B89" s="52"/>
      <c r="C89" s="51"/>
      <c r="D89" s="51"/>
      <c r="E89" s="51"/>
      <c r="F89" s="54">
        <f>IF(AND(B12="ja",B13&lt;&gt;"NVT",B14="neen"),D84,0)</f>
        <v>0</v>
      </c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</row>
    <row r="90" spans="1:23" ht="15.75" hidden="1">
      <c r="A90" s="74" t="s">
        <v>49</v>
      </c>
      <c r="B90" s="52"/>
      <c r="C90" s="51"/>
      <c r="D90" s="51"/>
      <c r="E90" s="51"/>
      <c r="F90" s="54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</row>
    <row r="91" spans="1:23" ht="15.75" hidden="1">
      <c r="A91" s="74" t="s">
        <v>50</v>
      </c>
      <c r="B91" s="52"/>
      <c r="C91" s="51"/>
      <c r="D91" s="51"/>
      <c r="E91" s="51"/>
      <c r="F91" s="54">
        <f>SUM(F84:F90)</f>
        <v>0</v>
      </c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</row>
    <row r="92" spans="1:23" ht="15.75" hidden="1">
      <c r="A92" s="74" t="s">
        <v>51</v>
      </c>
      <c r="B92" s="52"/>
      <c r="C92" s="51"/>
      <c r="D92" s="51"/>
      <c r="E92" s="51"/>
      <c r="F92" s="51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</row>
    <row r="93" spans="1:23" ht="15.75" hidden="1">
      <c r="A93" s="74" t="s">
        <v>77</v>
      </c>
      <c r="B93" s="52"/>
      <c r="C93" s="51"/>
      <c r="D93" s="51"/>
      <c r="E93" s="51"/>
      <c r="F93" s="51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</row>
    <row r="94" spans="1:23" ht="15.75" hidden="1">
      <c r="A94" s="74" t="s">
        <v>52</v>
      </c>
      <c r="B94" s="52"/>
      <c r="C94" s="51"/>
      <c r="D94" s="51"/>
      <c r="E94" s="51"/>
      <c r="F94" s="51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</row>
    <row r="95" spans="1:23" ht="15.75" hidden="1">
      <c r="A95" s="74" t="s">
        <v>53</v>
      </c>
      <c r="B95" s="52"/>
      <c r="C95" s="51"/>
      <c r="D95" s="51"/>
      <c r="E95" s="51"/>
      <c r="F95" s="51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</row>
    <row r="96" spans="1:23" ht="15.75" hidden="1">
      <c r="A96" s="74" t="s">
        <v>54</v>
      </c>
      <c r="B96" s="52"/>
      <c r="C96" s="51"/>
      <c r="D96" s="51"/>
      <c r="E96" s="51"/>
      <c r="F96" s="51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</row>
    <row r="97" spans="1:23" ht="15.75" hidden="1">
      <c r="A97" s="74" t="s">
        <v>55</v>
      </c>
      <c r="B97" s="51"/>
      <c r="C97" s="51"/>
      <c r="D97" s="51"/>
      <c r="E97" s="51"/>
      <c r="F97" s="51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</row>
    <row r="98" spans="1:23" ht="15.75" hidden="1">
      <c r="A98" s="74" t="s">
        <v>56</v>
      </c>
      <c r="B98" s="51"/>
      <c r="C98" s="51"/>
      <c r="D98" s="51"/>
      <c r="E98" s="51"/>
      <c r="F98" s="51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</row>
    <row r="99" spans="1:23" ht="15.75" hidden="1">
      <c r="A99" s="74" t="s">
        <v>57</v>
      </c>
      <c r="B99" s="51"/>
      <c r="C99" s="51"/>
      <c r="D99" s="51"/>
      <c r="E99" s="51"/>
      <c r="F99" s="51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</row>
    <row r="100" spans="1:23" ht="15.75" hidden="1">
      <c r="A100" s="74" t="s">
        <v>58</v>
      </c>
      <c r="B100" s="51"/>
      <c r="C100" s="51"/>
      <c r="D100" s="51"/>
      <c r="E100" s="51"/>
      <c r="F100" s="51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</row>
    <row r="101" spans="1:23" ht="15.75" hidden="1">
      <c r="A101" s="74" t="s">
        <v>59</v>
      </c>
      <c r="B101" s="51"/>
      <c r="C101" s="51"/>
      <c r="D101" s="51"/>
      <c r="E101" s="51"/>
      <c r="F101" s="51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</row>
    <row r="102" spans="1:23" ht="15.75" hidden="1">
      <c r="A102" s="74" t="s">
        <v>60</v>
      </c>
      <c r="B102" s="51"/>
      <c r="C102" s="51"/>
      <c r="D102" s="51"/>
      <c r="E102" s="51"/>
      <c r="F102" s="51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</row>
    <row r="103" spans="1:23" ht="15.75" hidden="1">
      <c r="A103" s="74" t="s">
        <v>61</v>
      </c>
      <c r="B103" s="51"/>
      <c r="C103" s="51"/>
      <c r="D103" s="51"/>
      <c r="E103" s="51"/>
      <c r="F103" s="51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</row>
    <row r="104" spans="1:23" ht="15.75" hidden="1">
      <c r="A104" s="74" t="s">
        <v>62</v>
      </c>
      <c r="B104" s="55"/>
      <c r="C104" s="51"/>
      <c r="D104" s="51"/>
      <c r="E104" s="51"/>
      <c r="F104" s="51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</row>
    <row r="105" spans="1:23" ht="15.75" hidden="1">
      <c r="A105" s="74" t="s">
        <v>63</v>
      </c>
      <c r="B105" s="55"/>
      <c r="C105" s="51"/>
      <c r="D105" s="51"/>
      <c r="E105" s="51"/>
      <c r="F105" s="51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</row>
    <row r="106" spans="1:23" ht="15.75" hidden="1">
      <c r="A106" s="74" t="s">
        <v>64</v>
      </c>
      <c r="B106" s="51"/>
      <c r="C106" s="51"/>
      <c r="D106" s="51"/>
      <c r="E106" s="51"/>
      <c r="F106" s="51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</row>
    <row r="107" spans="1:23" ht="15.75" hidden="1">
      <c r="A107" s="74" t="s">
        <v>78</v>
      </c>
      <c r="B107" s="51"/>
      <c r="C107" s="51"/>
      <c r="D107" s="51"/>
      <c r="E107" s="51"/>
      <c r="F107" s="51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</row>
    <row r="108" spans="1:23" ht="15.75" hidden="1">
      <c r="A108" s="74" t="s">
        <v>79</v>
      </c>
      <c r="B108" s="51"/>
      <c r="C108" s="51"/>
      <c r="D108" s="51"/>
      <c r="E108" s="51"/>
      <c r="F108" s="51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</row>
    <row r="109" spans="1:23" ht="15.75" hidden="1">
      <c r="A109" s="74" t="s">
        <v>65</v>
      </c>
      <c r="B109" s="56"/>
      <c r="C109" s="51"/>
      <c r="D109" s="51"/>
      <c r="E109" s="57"/>
      <c r="F109" s="57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</row>
    <row r="110" spans="1:23" ht="15.75" hidden="1">
      <c r="A110" s="74" t="s">
        <v>66</v>
      </c>
      <c r="B110" s="50"/>
      <c r="C110" s="50"/>
      <c r="D110" s="50"/>
      <c r="E110" s="57"/>
      <c r="F110" s="57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</row>
    <row r="111" spans="1:23" ht="15.75" hidden="1">
      <c r="A111" s="74" t="s">
        <v>80</v>
      </c>
      <c r="B111" s="50"/>
      <c r="C111" s="50"/>
      <c r="D111" s="50"/>
      <c r="E111" s="50"/>
      <c r="F111" s="50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</row>
    <row r="112" spans="1:23" ht="15.75" hidden="1">
      <c r="A112" s="74" t="s">
        <v>81</v>
      </c>
      <c r="B112" s="50"/>
      <c r="C112" s="50"/>
      <c r="D112" s="50"/>
      <c r="E112" s="50"/>
      <c r="F112" s="50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</row>
    <row r="113" spans="1:23" ht="15.75" hidden="1">
      <c r="A113" s="74" t="s">
        <v>67</v>
      </c>
      <c r="B113" s="50"/>
      <c r="C113" s="50" t="s">
        <v>24</v>
      </c>
      <c r="D113" s="50" t="s">
        <v>25</v>
      </c>
      <c r="E113" s="50"/>
      <c r="F113" s="50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</row>
    <row r="114" spans="1:23" ht="15.75" hidden="1">
      <c r="A114" s="74" t="s">
        <v>68</v>
      </c>
      <c r="B114" s="50"/>
      <c r="C114" s="50"/>
      <c r="D114" s="50">
        <v>525</v>
      </c>
      <c r="E114" s="50"/>
      <c r="F114" s="50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</row>
    <row r="115" spans="1:23" ht="15.75" hidden="1">
      <c r="A115" s="74" t="s">
        <v>69</v>
      </c>
      <c r="B115" s="50"/>
      <c r="C115" s="50"/>
      <c r="D115" s="50">
        <v>100</v>
      </c>
      <c r="E115" s="50"/>
      <c r="F115" s="50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</row>
    <row r="116" spans="1:23" ht="15.75" hidden="1">
      <c r="A116" s="74" t="s">
        <v>70</v>
      </c>
      <c r="B116" s="50"/>
      <c r="C116" s="50"/>
      <c r="D116" s="50">
        <v>675</v>
      </c>
      <c r="E116" s="50"/>
      <c r="F116" s="50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</row>
    <row r="117" spans="1:23" ht="15.75" hidden="1">
      <c r="A117" s="74" t="s">
        <v>71</v>
      </c>
      <c r="B117" s="50"/>
      <c r="C117" s="50"/>
      <c r="D117" s="50"/>
      <c r="E117" s="50"/>
      <c r="F117" s="50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</row>
    <row r="118" spans="1:23" ht="15" hidden="1">
      <c r="A118" s="50"/>
      <c r="B118" s="50"/>
      <c r="C118" s="50"/>
      <c r="D118" s="50"/>
      <c r="E118" s="50"/>
      <c r="F118" s="50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</row>
    <row r="119" spans="1:23" ht="15" hidden="1">
      <c r="A119" s="50"/>
      <c r="B119" s="50"/>
      <c r="C119" s="50"/>
      <c r="D119" s="50"/>
      <c r="E119" s="50"/>
      <c r="F119" s="50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</row>
    <row r="120" spans="1:23" ht="14.25" hidden="1">
      <c r="A120" s="58" t="s">
        <v>26</v>
      </c>
      <c r="B120" s="58"/>
      <c r="C120" s="58" t="s">
        <v>26</v>
      </c>
      <c r="D120" s="59" t="s">
        <v>27</v>
      </c>
      <c r="E120" s="60"/>
      <c r="F120" s="58" t="s">
        <v>7</v>
      </c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</row>
    <row r="121" spans="1:23" ht="15" hidden="1">
      <c r="A121" s="61">
        <v>0</v>
      </c>
      <c r="B121" s="62"/>
      <c r="C121" s="61">
        <v>7500</v>
      </c>
      <c r="D121" s="63">
        <v>4.5600000000000002E-2</v>
      </c>
      <c r="E121" s="64"/>
      <c r="F121" s="61">
        <f>IF(B10&lt;C121,B10*D121,C121*D121)</f>
        <v>0</v>
      </c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</row>
    <row r="122" spans="1:23" ht="15" hidden="1">
      <c r="A122" s="61">
        <v>7500</v>
      </c>
      <c r="B122" s="62"/>
      <c r="C122" s="61">
        <v>17500</v>
      </c>
      <c r="D122" s="63">
        <v>2.8500000000000001E-2</v>
      </c>
      <c r="E122" s="64"/>
      <c r="F122" s="62" t="str">
        <f>IF(B10&lt;=A122," ",IF(B10&lt;C122,(B10-C121)*D122,(C122-A122)*D122))</f>
        <v xml:space="preserve"> </v>
      </c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</row>
    <row r="123" spans="1:23" ht="15" hidden="1">
      <c r="A123" s="61">
        <v>17500</v>
      </c>
      <c r="B123" s="62"/>
      <c r="C123" s="61">
        <v>30000</v>
      </c>
      <c r="D123" s="63">
        <v>2.2800000000000001E-2</v>
      </c>
      <c r="E123" s="64"/>
      <c r="F123" s="62" t="str">
        <f>IF(B10&lt;=A123," ",IF(B10&lt;C123,(B10-C122)*D123,(C123-A123)*D123))</f>
        <v xml:space="preserve"> </v>
      </c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</row>
    <row r="124" spans="1:23" ht="15" hidden="1">
      <c r="A124" s="61">
        <v>30000</v>
      </c>
      <c r="B124" s="62"/>
      <c r="C124" s="61">
        <v>45495</v>
      </c>
      <c r="D124" s="63">
        <v>1.7100000000000001E-2</v>
      </c>
      <c r="E124" s="64"/>
      <c r="F124" s="62" t="str">
        <f>IF(B10&lt;=A124," ",IF(B10&lt;C124,(B10-C123)*D124,(C124-A124)*D124))</f>
        <v xml:space="preserve"> </v>
      </c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</row>
    <row r="125" spans="1:23" ht="15" hidden="1">
      <c r="A125" s="61">
        <v>45495</v>
      </c>
      <c r="B125" s="62"/>
      <c r="C125" s="61">
        <v>64095</v>
      </c>
      <c r="D125" s="63">
        <v>1.14E-2</v>
      </c>
      <c r="E125" s="64"/>
      <c r="F125" s="62" t="str">
        <f>IF(B10&lt;=A125," ",IF(B10&lt;C125,(B10-C124)*D125,(C125-A125)*D125))</f>
        <v xml:space="preserve"> </v>
      </c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</row>
    <row r="126" spans="1:23" ht="15" hidden="1">
      <c r="A126" s="61">
        <v>64095</v>
      </c>
      <c r="B126" s="62"/>
      <c r="C126" s="61">
        <v>250095</v>
      </c>
      <c r="D126" s="63">
        <v>5.7000000000000002E-3</v>
      </c>
      <c r="E126" s="64"/>
      <c r="F126" s="62" t="str">
        <f>IF(B10&lt;=A126," ",IF(B10&lt;C126,(B10-C125)*D126,(C126-A126)*D126))</f>
        <v xml:space="preserve"> </v>
      </c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</row>
    <row r="127" spans="1:23" ht="15" hidden="1">
      <c r="A127" s="61">
        <v>250095</v>
      </c>
      <c r="B127" s="62"/>
      <c r="C127" s="61">
        <v>999999999</v>
      </c>
      <c r="D127" s="63">
        <v>5.6999999999999998E-4</v>
      </c>
      <c r="E127" s="64"/>
      <c r="F127" s="62" t="str">
        <f>IF(B10&lt;=A127," ",IF(B10&lt;C127,(B10-C126)*D127,(C127-A127)*D127))</f>
        <v xml:space="preserve"> </v>
      </c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</row>
    <row r="128" spans="1:23" ht="15" hidden="1">
      <c r="A128" s="65"/>
      <c r="B128" s="66"/>
      <c r="C128" s="66"/>
      <c r="D128" s="67"/>
      <c r="E128" s="68"/>
      <c r="F128" s="68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</row>
    <row r="129" spans="1:23" ht="15" hidden="1">
      <c r="A129" s="58" t="s">
        <v>28</v>
      </c>
      <c r="B129" s="69"/>
      <c r="C129" s="66"/>
      <c r="D129" s="70"/>
      <c r="E129" s="68"/>
      <c r="F129" s="71">
        <f>SUM(F121:F128)</f>
        <v>0</v>
      </c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</row>
    <row r="130" spans="1:23" ht="15" hidden="1">
      <c r="A130" s="50"/>
      <c r="B130" s="50"/>
      <c r="C130" s="50"/>
      <c r="D130" s="50"/>
      <c r="E130" s="50"/>
      <c r="F130" s="50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</row>
    <row r="131" spans="1:23" hidden="1"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</row>
    <row r="132" spans="1:23" hidden="1"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</row>
    <row r="133" spans="1:23" hidden="1"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</row>
    <row r="134" spans="1:23" hidden="1"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</row>
    <row r="135" spans="1:23" hidden="1"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</row>
    <row r="136" spans="1:23" hidden="1"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</row>
    <row r="137" spans="1:23" hidden="1"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</row>
    <row r="138" spans="1:23" hidden="1"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</row>
    <row r="139" spans="1:23" hidden="1">
      <c r="A139" s="26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</row>
    <row r="140" spans="1:23" hidden="1">
      <c r="B140" s="23"/>
      <c r="C140" s="23"/>
      <c r="D140" s="23"/>
      <c r="E140" s="23"/>
      <c r="F140" s="23"/>
      <c r="G140" s="23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3"/>
      <c r="V140" s="23"/>
      <c r="W140" s="23"/>
    </row>
    <row r="141" spans="1:23" hidden="1">
      <c r="A141" s="28"/>
      <c r="B141" s="27"/>
      <c r="C141" s="27"/>
      <c r="D141" s="27"/>
      <c r="E141" s="27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3"/>
      <c r="V141" s="23"/>
      <c r="W141" s="23"/>
    </row>
    <row r="142" spans="1:23" hidden="1">
      <c r="A142" s="28"/>
      <c r="B142" s="14" t="e">
        <f>IF(#REF!="ja",-1500,0)</f>
        <v>#REF!</v>
      </c>
      <c r="C142" s="27" t="e">
        <f>IF(AND(#REF!="ja",#REF!="ja"),-750,0)</f>
        <v>#REF!</v>
      </c>
      <c r="D142" s="27"/>
      <c r="E142" s="27"/>
      <c r="F142" s="27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3"/>
      <c r="V142" s="23"/>
      <c r="W142" s="23"/>
    </row>
    <row r="143" spans="1:23" hidden="1">
      <c r="A143" s="28"/>
      <c r="B143" s="14" t="e">
        <f>IF(#REF!="ja",-750,0)</f>
        <v>#REF!</v>
      </c>
      <c r="C143" s="27" t="e">
        <f>IF(AND(#REF!="neen",#REF!="ja"),-1500,0)</f>
        <v>#REF!</v>
      </c>
      <c r="D143" s="27"/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3"/>
      <c r="V143" s="23"/>
      <c r="W143" s="23"/>
    </row>
    <row r="144" spans="1:23" hidden="1">
      <c r="A144" s="28"/>
      <c r="B144" s="27"/>
      <c r="C144" s="27"/>
      <c r="D144" s="27"/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3"/>
      <c r="V144" s="23"/>
      <c r="W144" s="23"/>
    </row>
    <row r="145" spans="1:23" hidden="1">
      <c r="A145" s="28"/>
      <c r="B145" s="27"/>
      <c r="C145" s="27"/>
      <c r="D145" s="27"/>
      <c r="E145" s="27"/>
      <c r="F145" s="27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3"/>
      <c r="V145" s="23"/>
      <c r="W145" s="23"/>
    </row>
    <row r="146" spans="1:23" ht="13.5" hidden="1" thickBot="1">
      <c r="A146" s="28"/>
      <c r="B146" s="27"/>
      <c r="C146" s="27"/>
      <c r="D146" s="27"/>
      <c r="E146" s="27"/>
      <c r="F146" s="27"/>
      <c r="G146" s="27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</row>
    <row r="147" spans="1:23" ht="13.5" hidden="1" thickBot="1">
      <c r="A147" s="8"/>
      <c r="B147" s="29"/>
      <c r="C147" s="24"/>
      <c r="D147" s="24"/>
      <c r="E147" s="24"/>
      <c r="F147" s="24"/>
      <c r="G147" s="24"/>
      <c r="H147" s="30"/>
      <c r="I147" s="30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30"/>
      <c r="U147" s="30"/>
      <c r="V147" s="30"/>
      <c r="W147" s="30"/>
    </row>
    <row r="148" spans="1:23" ht="13.5" hidden="1" thickBot="1">
      <c r="A148" s="8"/>
      <c r="B148" s="8"/>
      <c r="C148" s="8"/>
      <c r="D148" s="8"/>
      <c r="E148" s="30"/>
      <c r="F148" s="30"/>
      <c r="G148" s="30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</row>
    <row r="149" spans="1:23" hidden="1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</row>
    <row r="150" spans="1:23" hidden="1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</row>
    <row r="151" spans="1:23" hidden="1">
      <c r="A151" s="8" t="s">
        <v>2</v>
      </c>
      <c r="B151" s="8"/>
      <c r="C151" s="8" t="s">
        <v>24</v>
      </c>
      <c r="D151" s="8" t="s">
        <v>25</v>
      </c>
      <c r="E151" s="8"/>
      <c r="F151" s="20" t="s">
        <v>29</v>
      </c>
      <c r="G151" s="20" t="s">
        <v>29</v>
      </c>
      <c r="H151" s="20" t="s">
        <v>29</v>
      </c>
      <c r="I151" s="20" t="s">
        <v>29</v>
      </c>
      <c r="J151" s="8" t="s">
        <v>29</v>
      </c>
      <c r="K151" s="8" t="s">
        <v>29</v>
      </c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</row>
    <row r="152" spans="1:23" hidden="1">
      <c r="A152" s="8"/>
      <c r="B152" s="8"/>
      <c r="C152" s="8"/>
      <c r="D152" s="8">
        <v>525</v>
      </c>
      <c r="E152" s="8"/>
      <c r="F152" s="20" t="s">
        <v>30</v>
      </c>
      <c r="G152" s="20" t="s">
        <v>30</v>
      </c>
      <c r="H152" s="20" t="s">
        <v>30</v>
      </c>
      <c r="I152" s="20" t="s">
        <v>30</v>
      </c>
      <c r="J152" s="8" t="s">
        <v>30</v>
      </c>
      <c r="K152" s="8" t="s">
        <v>30</v>
      </c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</row>
    <row r="153" spans="1:23" hidden="1">
      <c r="A153" s="8"/>
      <c r="B153" s="8"/>
      <c r="C153" s="8"/>
      <c r="D153" s="8">
        <v>100</v>
      </c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</row>
    <row r="154" spans="1:23" hidden="1">
      <c r="A154" s="8"/>
      <c r="B154" s="8"/>
      <c r="C154" s="8"/>
      <c r="D154" s="8">
        <v>675</v>
      </c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</row>
    <row r="155" spans="1:23" hidden="1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</row>
    <row r="156" spans="1:23" hidden="1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</row>
    <row r="157" spans="1:23" hidden="1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</row>
    <row r="158" spans="1:23" ht="14.25" hidden="1">
      <c r="A158" s="31" t="s">
        <v>26</v>
      </c>
      <c r="B158" s="31"/>
      <c r="C158" s="31" t="s">
        <v>26</v>
      </c>
      <c r="D158" s="32" t="s">
        <v>27</v>
      </c>
      <c r="E158" s="33"/>
      <c r="F158" s="31" t="s">
        <v>7</v>
      </c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</row>
    <row r="159" spans="1:23" ht="15" hidden="1">
      <c r="A159" s="34">
        <v>0</v>
      </c>
      <c r="B159" s="35"/>
      <c r="C159" s="34">
        <v>7500</v>
      </c>
      <c r="D159" s="36">
        <v>4.5600000000000002E-2</v>
      </c>
      <c r="E159" s="37"/>
      <c r="F159" s="34">
        <f>IF($B$10&lt;C159,$B$10*D159,C159*D159)</f>
        <v>0</v>
      </c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</row>
    <row r="160" spans="1:23" ht="15" hidden="1">
      <c r="A160" s="34">
        <v>7500</v>
      </c>
      <c r="B160" s="35"/>
      <c r="C160" s="34">
        <v>17500</v>
      </c>
      <c r="D160" s="36">
        <v>2.8500000000000001E-2</v>
      </c>
      <c r="E160" s="37"/>
      <c r="F160" s="35" t="str">
        <f t="shared" ref="F160:F165" si="0">IF($B$10&lt;=A160," ",IF($B$10&lt;C160,($B$10-C159)*D160,(C160-A160)*D160))</f>
        <v xml:space="preserve"> </v>
      </c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</row>
    <row r="161" spans="1:23" ht="15" hidden="1">
      <c r="A161" s="34">
        <v>17500</v>
      </c>
      <c r="B161" s="35"/>
      <c r="C161" s="34">
        <v>30000</v>
      </c>
      <c r="D161" s="36">
        <v>2.2800000000000001E-2</v>
      </c>
      <c r="E161" s="37"/>
      <c r="F161" s="35" t="str">
        <f t="shared" si="0"/>
        <v xml:space="preserve"> </v>
      </c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</row>
    <row r="162" spans="1:23" ht="15" hidden="1">
      <c r="A162" s="34">
        <v>30000</v>
      </c>
      <c r="B162" s="35"/>
      <c r="C162" s="34">
        <v>45495</v>
      </c>
      <c r="D162" s="36">
        <v>1.7100000000000001E-2</v>
      </c>
      <c r="E162" s="37"/>
      <c r="F162" s="35" t="str">
        <f t="shared" si="0"/>
        <v xml:space="preserve"> </v>
      </c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</row>
    <row r="163" spans="1:23" ht="15" hidden="1">
      <c r="A163" s="34">
        <v>45495</v>
      </c>
      <c r="B163" s="35"/>
      <c r="C163" s="34">
        <v>64095</v>
      </c>
      <c r="D163" s="36">
        <v>1.14E-2</v>
      </c>
      <c r="E163" s="37"/>
      <c r="F163" s="35" t="str">
        <f t="shared" si="0"/>
        <v xml:space="preserve"> </v>
      </c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</row>
    <row r="164" spans="1:23" ht="15" hidden="1">
      <c r="A164" s="34">
        <v>64095</v>
      </c>
      <c r="B164" s="35"/>
      <c r="C164" s="34">
        <v>250095</v>
      </c>
      <c r="D164" s="36">
        <v>5.7000000000000002E-3</v>
      </c>
      <c r="E164" s="37"/>
      <c r="F164" s="35" t="str">
        <f t="shared" si="0"/>
        <v xml:space="preserve"> </v>
      </c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</row>
    <row r="165" spans="1:23" ht="15" hidden="1">
      <c r="A165" s="34">
        <v>250095</v>
      </c>
      <c r="B165" s="35"/>
      <c r="C165" s="34">
        <f>$B$10</f>
        <v>0</v>
      </c>
      <c r="D165" s="36">
        <v>5.6999999999999998E-4</v>
      </c>
      <c r="E165" s="37"/>
      <c r="F165" s="35" t="str">
        <f t="shared" si="0"/>
        <v xml:space="preserve"> </v>
      </c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</row>
    <row r="166" spans="1:23" ht="15" hidden="1">
      <c r="A166" s="38"/>
      <c r="B166" s="39"/>
      <c r="C166" s="39"/>
      <c r="D166" s="40"/>
      <c r="E166" s="41"/>
      <c r="F166" s="41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</row>
    <row r="167" spans="1:23" ht="15" hidden="1">
      <c r="A167" s="31" t="s">
        <v>28</v>
      </c>
      <c r="B167" s="42"/>
      <c r="C167" s="39"/>
      <c r="D167" s="43"/>
      <c r="E167" s="41"/>
      <c r="F167" s="44">
        <f>SUM(F159:F166)</f>
        <v>0</v>
      </c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</row>
    <row r="168" spans="1:23" hidden="1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</row>
    <row r="169" spans="1:23" hidden="1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</row>
    <row r="170" spans="1:23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</row>
    <row r="171" spans="1:23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</row>
    <row r="172" spans="1:23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</row>
    <row r="173" spans="1:23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</row>
    <row r="174" spans="1:23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</row>
    <row r="175" spans="1:23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</row>
    <row r="176" spans="1:23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</row>
    <row r="177" spans="1:23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</row>
    <row r="178" spans="1:23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</row>
    <row r="179" spans="1:23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</row>
    <row r="180" spans="1:23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</row>
    <row r="181" spans="1:23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</row>
    <row r="182" spans="1:23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</row>
    <row r="183" spans="1:23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</row>
    <row r="184" spans="1:23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</row>
    <row r="185" spans="1:23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</row>
    <row r="186" spans="1:23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</row>
    <row r="187" spans="1:23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</row>
    <row r="188" spans="1:23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</row>
    <row r="189" spans="1:23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</row>
    <row r="190" spans="1:23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</row>
    <row r="191" spans="1:23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</row>
    <row r="192" spans="1:23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</row>
    <row r="193" spans="1:23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</row>
    <row r="194" spans="1:23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</row>
    <row r="195" spans="1:23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</row>
    <row r="196" spans="1:23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</row>
    <row r="197" spans="1:23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</row>
    <row r="198" spans="1:23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</row>
    <row r="199" spans="1:23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</row>
    <row r="200" spans="1:23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</row>
    <row r="201" spans="1:23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</row>
    <row r="202" spans="1:23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</row>
    <row r="203" spans="1:23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</row>
    <row r="204" spans="1:23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</row>
    <row r="205" spans="1:23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</row>
    <row r="206" spans="1:23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</row>
    <row r="207" spans="1:23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</row>
    <row r="208" spans="1:23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</row>
    <row r="209" spans="1:23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</row>
    <row r="210" spans="1:23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</row>
    <row r="211" spans="1:23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</row>
    <row r="212" spans="1:23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</row>
    <row r="213" spans="1:23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</row>
    <row r="214" spans="1:23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</row>
    <row r="215" spans="1:23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</row>
    <row r="216" spans="1:23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</row>
    <row r="217" spans="1:23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</row>
    <row r="218" spans="1:23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</row>
    <row r="219" spans="1:23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</row>
    <row r="220" spans="1:23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</row>
    <row r="221" spans="1:23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</row>
    <row r="222" spans="1:23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</row>
    <row r="223" spans="1:23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</row>
    <row r="224" spans="1:23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</row>
    <row r="225" spans="1:23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</row>
    <row r="226" spans="1:23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</row>
    <row r="227" spans="1:23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</row>
    <row r="228" spans="1:23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</row>
    <row r="229" spans="1:23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</row>
    <row r="230" spans="1:23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</row>
    <row r="231" spans="1:23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</row>
    <row r="232" spans="1:23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</row>
    <row r="233" spans="1:23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</row>
    <row r="234" spans="1:23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</row>
    <row r="235" spans="1:23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</row>
    <row r="236" spans="1:23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</row>
    <row r="237" spans="1:23">
      <c r="A237" s="8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</row>
    <row r="238" spans="1:23">
      <c r="A238" s="8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</row>
    <row r="239" spans="1:23">
      <c r="A239" s="8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</row>
    <row r="240" spans="1:23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</row>
    <row r="241" spans="1:23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</row>
    <row r="242" spans="1:23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</row>
    <row r="243" spans="1:23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</row>
    <row r="244" spans="1:23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</row>
    <row r="245" spans="1:23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</row>
    <row r="246" spans="1:23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</row>
    <row r="247" spans="1:23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</row>
    <row r="248" spans="1:23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</row>
    <row r="249" spans="1:23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</row>
    <row r="250" spans="1:23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</row>
    <row r="251" spans="1:23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</row>
    <row r="252" spans="1:23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</row>
    <row r="253" spans="1:23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</row>
    <row r="254" spans="1:23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</row>
    <row r="255" spans="1:23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</row>
    <row r="256" spans="1:23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</row>
    <row r="257" spans="1:23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</row>
    <row r="258" spans="1:23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</row>
    <row r="259" spans="1:23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</row>
    <row r="260" spans="1:23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</row>
    <row r="261" spans="1:23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</row>
    <row r="262" spans="1:23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</row>
    <row r="263" spans="1:23">
      <c r="A263" s="8"/>
      <c r="B263" s="8"/>
      <c r="C263" s="8"/>
      <c r="D263" s="8"/>
      <c r="E263" s="8"/>
      <c r="F263" s="8"/>
      <c r="G263" s="8"/>
    </row>
  </sheetData>
  <sheetProtection algorithmName="SHA-512" hashValue="S604gaeghvU5WqNF2t4OGTR91JHYNrx8x5Zm5062IOf+jlDQThIlM0XEmYkIKaK/3LA4s9zdoosrEwQlZ4rE1w==" saltValue="HZ6F7I2G8r1gX+tL/08OsQ==" spinCount="100000" sheet="1" objects="1" scenarios="1"/>
  <phoneticPr fontId="0" type="noConversion"/>
  <dataValidations count="7">
    <dataValidation type="list" allowBlank="1" showInputMessage="1" showErrorMessage="1" sqref="B7">
      <formula1>$K$151:$K$152</formula1>
    </dataValidation>
    <dataValidation type="list" allowBlank="1" showInputMessage="1" showErrorMessage="1" sqref="B12">
      <formula1>C79:C80</formula1>
    </dataValidation>
    <dataValidation type="list" allowBlank="1" showInputMessage="1" showErrorMessage="1" sqref="B13">
      <formula1>A79:A117</formula1>
    </dataValidation>
    <dataValidation type="list" allowBlank="1" showInputMessage="1" showErrorMessage="1" sqref="B15">
      <formula1>E79:E80</formula1>
    </dataValidation>
    <dataValidation type="list" allowBlank="1" showInputMessage="1" showErrorMessage="1" sqref="B14">
      <formula1>D79:D80</formula1>
    </dataValidation>
    <dataValidation type="list" allowBlank="1" showInputMessage="1" showErrorMessage="1" sqref="C37:C40">
      <formula1>$E$61:$E$62</formula1>
    </dataValidation>
    <dataValidation type="list" allowBlank="1" showInputMessage="1" showErrorMessage="1" sqref="C44:C45">
      <formula1>$G$88:$G$89</formula1>
    </dataValidation>
  </dataValidations>
  <hyperlinks>
    <hyperlink ref="C54" r:id="rId1"/>
    <hyperlink ref="C52" r:id="rId2"/>
    <hyperlink ref="B52" r:id="rId3"/>
    <hyperlink ref="B56" r:id="rId4"/>
    <hyperlink ref="B54" r:id="rId5"/>
  </hyperlinks>
  <pageMargins left="0.75" right="0.75" top="1" bottom="1" header="0.5" footer="0.5"/>
  <pageSetup paperSize="9" scale="93" orientation="landscape" horizontalDpi="300" verticalDpi="300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8</vt:i4>
      </vt:variant>
    </vt:vector>
  </HeadingPairs>
  <TitlesOfParts>
    <vt:vector size="9" baseType="lpstr">
      <vt:lpstr>VKWBTWBREYNE</vt:lpstr>
      <vt:lpstr>VKWBTWBREYNE!_1._Zegels_Minuut_Brevet</vt:lpstr>
      <vt:lpstr>VKWBTWBREYNE!_2._Registratie_Minuut_Brevet</vt:lpstr>
      <vt:lpstr>VKWBTWBREYNE!_3._Registratie_aanhangsel</vt:lpstr>
      <vt:lpstr>VKWBTWBREYNE!Aard</vt:lpstr>
      <vt:lpstr>VKWBTWBREYNE!Afdrukbereik</vt:lpstr>
      <vt:lpstr>VKWBTWBREYNE!Datum</vt:lpstr>
      <vt:lpstr>VKWBTWBREYNE!KOSTENFICHE</vt:lpstr>
      <vt:lpstr>VKWBTWBREYNE!Rep.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2012-08-13T20:04:48Z</dcterms:created>
  <dcterms:modified xsi:type="dcterms:W3CDTF">2014-11-15T20:10:54Z</dcterms:modified>
</cp:coreProperties>
</file>