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HV" sheetId="1" r:id="rId1"/>
  </sheets>
  <definedNames>
    <definedName name="_1._Zegels_Minuut_Brevet" localSheetId="0">VKWBTWBREYNEHV!$A$19:$F$19</definedName>
    <definedName name="_1._Zegels_Minuut_Brevet">#REF!</definedName>
    <definedName name="_10._Tweede_getuigschrift" localSheetId="0">VKWBTWBREYNEHV!#REF!</definedName>
    <definedName name="_10._Tweede_getuigschrift">#REF!</definedName>
    <definedName name="_11._Kadaster_uittreksel" localSheetId="0">VKWBTWBREYNEHV!#REF!</definedName>
    <definedName name="_11._Kadaster_uittreksel">#REF!</definedName>
    <definedName name="_12._Getuigen" localSheetId="0">VKWBTWBREYNEHV!#REF!</definedName>
    <definedName name="_12._Getuigen">#REF!</definedName>
    <definedName name="_13._Allerlei_uitgaven" localSheetId="0">VKWBTWBREYNEHV!#REF!</definedName>
    <definedName name="_13._Allerlei_uitgaven">#REF!</definedName>
    <definedName name="_14." localSheetId="0">VKWBTWBREYNEHV!#REF!</definedName>
    <definedName name="_14.">#REF!</definedName>
    <definedName name="_15." localSheetId="0">VKWBTWBREYNEHV!#REF!</definedName>
    <definedName name="_15.">#REF!</definedName>
    <definedName name="_2._Registratie_Minuut_Brevet" localSheetId="0">VKWBTWBREYNEHV!$B$22:$G$22</definedName>
    <definedName name="_2._Registratie_Minuut_Brevet">#REF!</definedName>
    <definedName name="_3._Registratie_aanhangsel" localSheetId="0">VKWBTWBREYNEHV!$E$23:$G$23</definedName>
    <definedName name="_3._Registratie_aanhangsel">#REF!</definedName>
    <definedName name="_4.Zegels_afschrift_grosse" localSheetId="0">VKWBTWBREYNEHV!#REF!</definedName>
    <definedName name="_4.Zegels_afschrift_grosse">#REF!</definedName>
    <definedName name="_5._Hypotheek__inschr._overschr._doorh." localSheetId="0">VKWBTWBREYNEHV!#REF!</definedName>
    <definedName name="_5._Hypotheek__inschr._overschr._doorh.">#REF!</definedName>
    <definedName name="_6._Loon_pandbewaarder" localSheetId="0">VKWBTWBREYNEHV!#REF!</definedName>
    <definedName name="_6._Loon_pandbewaarder">#REF!</definedName>
    <definedName name="_7._Zegels__bord._aanh." localSheetId="0">VKWBTWBREYNEHV!#REF!</definedName>
    <definedName name="_7._Zegels__bord._aanh.">#REF!</definedName>
    <definedName name="_8._Opzoekingen" localSheetId="0">VKWBTWBREYNEHV!#REF!</definedName>
    <definedName name="_8._Opzoekingen">#REF!</definedName>
    <definedName name="_9._Hypothecair_getuigschrift" localSheetId="0">VKWBTWBREYNEHV!#REF!</definedName>
    <definedName name="_9._Hypothecair_getuigschrift">#REF!</definedName>
    <definedName name="Aard" localSheetId="0">VKWBTWBREYNEHV!$B$4:$F$4</definedName>
    <definedName name="Aard">#REF!</definedName>
    <definedName name="_xlnm.Print_Area" localSheetId="0">VKWBTWBREYNEHV!$A$1:$E$121</definedName>
    <definedName name="Datum" localSheetId="0">VKWBTWBREYNEHV!$B$4:$G$118</definedName>
    <definedName name="Datum">#REF!</definedName>
    <definedName name="gemeentelijke_info">#REF!</definedName>
    <definedName name="Kantoor_van_Notaris_J._SIMONART_te_Leuven" localSheetId="0">VKWBTWBREYNEHV!#REF!</definedName>
    <definedName name="Kantoor_van_Notaris_J._SIMONART_te_Leuven">#REF!</definedName>
    <definedName name="KOSTENFICHE" localSheetId="0">VKWBTWBREYNEHV!$A$1:$G$118</definedName>
    <definedName name="KOSTENFICHE">#REF!</definedName>
    <definedName name="Last_Row">IF(Values_Entered,Header_Row+Number_of_Payments,Header_Row)</definedName>
    <definedName name="Naam" localSheetId="0">VKWBTWBREYNEHV!#REF!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VKWBTWBREYNEHV!$F$4:$F$120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VKWBTWBREYNEHV!#REF!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VKWBTWBREYNEHV!$A$3:$G$118</definedName>
  </definedNames>
  <calcPr calcId="152511"/>
</workbook>
</file>

<file path=xl/calcChain.xml><?xml version="1.0" encoding="utf-8"?>
<calcChain xmlns="http://schemas.openxmlformats.org/spreadsheetml/2006/main">
  <c r="B10" i="1" l="1"/>
  <c r="F171" i="1" s="1"/>
  <c r="F179" i="1" s="1"/>
  <c r="D21" i="1"/>
  <c r="D23" i="1"/>
  <c r="B55" i="1"/>
  <c r="G93" i="1" s="1"/>
  <c r="I84" i="1"/>
  <c r="J84" i="1"/>
  <c r="I86" i="1" s="1"/>
  <c r="C62" i="1" s="1"/>
  <c r="K84" i="1"/>
  <c r="E115" i="1"/>
  <c r="F115" i="1"/>
  <c r="E116" i="1"/>
  <c r="F116" i="1"/>
  <c r="E117" i="1"/>
  <c r="F117" i="1"/>
  <c r="E118" i="1"/>
  <c r="E121" i="1"/>
  <c r="E122" i="1"/>
  <c r="F122" i="1"/>
  <c r="E123" i="1"/>
  <c r="F123" i="1"/>
  <c r="E124" i="1"/>
  <c r="F124" i="1"/>
  <c r="C132" i="1"/>
  <c r="C133" i="1"/>
  <c r="C134" i="1"/>
  <c r="D134" i="1"/>
  <c r="F134" i="1"/>
  <c r="F141" i="1" s="1"/>
  <c r="D20" i="1" s="1"/>
  <c r="D26" i="1" s="1"/>
  <c r="C135" i="1"/>
  <c r="D135" i="1"/>
  <c r="F135" i="1"/>
  <c r="F136" i="1"/>
  <c r="F137" i="1"/>
  <c r="F138" i="1"/>
  <c r="F139" i="1"/>
  <c r="B192" i="1"/>
  <c r="C192" i="1"/>
  <c r="B193" i="1"/>
  <c r="C193" i="1"/>
  <c r="G98" i="1"/>
  <c r="F213" i="1"/>
  <c r="F209" i="1"/>
  <c r="F174" i="1"/>
  <c r="F173" i="1"/>
  <c r="F177" i="1"/>
  <c r="F215" i="1"/>
  <c r="F212" i="1"/>
  <c r="C215" i="1"/>
  <c r="F211" i="1"/>
  <c r="F176" i="1"/>
  <c r="F172" i="1"/>
  <c r="F214" i="1"/>
  <c r="F210" i="1"/>
  <c r="F217" i="1" s="1"/>
  <c r="D19" i="1" s="1"/>
  <c r="D27" i="1" s="1"/>
  <c r="F175" i="1"/>
  <c r="E90" i="1"/>
  <c r="G96" i="1"/>
  <c r="G95" i="1"/>
  <c r="G94" i="1"/>
  <c r="G97" i="1"/>
  <c r="G92" i="1"/>
  <c r="F118" i="1" l="1"/>
  <c r="D43" i="1" s="1"/>
  <c r="E125" i="1"/>
  <c r="D45" i="1" s="1"/>
  <c r="F125" i="1"/>
  <c r="D46" i="1" s="1"/>
  <c r="E119" i="1"/>
  <c r="D42" i="1" s="1"/>
  <c r="D50" i="1"/>
  <c r="C64" i="1"/>
  <c r="E65" i="1" s="1"/>
  <c r="K100" i="1"/>
  <c r="K101" i="1" s="1"/>
  <c r="E59" i="1" s="1"/>
  <c r="E64" i="1" s="1"/>
  <c r="D29" i="1"/>
  <c r="D48" i="1" s="1"/>
  <c r="E66" i="1" l="1"/>
  <c r="E70" i="1" s="1"/>
  <c r="E68" i="1"/>
</calcChain>
</file>

<file path=xl/sharedStrings.xml><?xml version="1.0" encoding="utf-8"?>
<sst xmlns="http://schemas.openxmlformats.org/spreadsheetml/2006/main" count="160" uniqueCount="108">
  <si>
    <t>Dossier</t>
  </si>
  <si>
    <t>Cliënt</t>
  </si>
  <si>
    <t>Prijs</t>
  </si>
  <si>
    <t>Lasten:</t>
  </si>
  <si>
    <t>Betaald voorschot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</si>
  <si>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</si>
  <si>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</si>
  <si>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</si>
  <si>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</si>
  <si>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</si>
  <si>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</si>
  <si>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</si>
  <si>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</si>
  <si>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</si>
  <si>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</si>
  <si>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</si>
  <si>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</si>
  <si>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</si>
  <si>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</si>
  <si>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Algemeen totaal verkoper: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</si>
  <si>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</si>
  <si>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</si>
  <si>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</si>
  <si>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</si>
  <si>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</si>
  <si>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</si>
  <si>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</si>
  <si>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</si>
  <si>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</si>
  <si>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ja</t>
  </si>
  <si>
    <t>neen</t>
  </si>
  <si>
    <t>Grondwaarde</t>
  </si>
  <si>
    <t>Gebouwen</t>
  </si>
  <si>
    <t>Zelfde eigenaar?</t>
  </si>
  <si>
    <t>Prijs van de reeds voltooide gebouwen bij akte</t>
  </si>
  <si>
    <t>Basis voor erelonen</t>
  </si>
  <si>
    <t>Aandeel basisakte of verkavelingsakte</t>
  </si>
  <si>
    <t>Boekje</t>
  </si>
  <si>
    <t>Klein beschrijf?</t>
  </si>
  <si>
    <t>NVT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</si>
  <si>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</si>
  <si>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</si>
  <si>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</si>
  <si>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</si>
  <si>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</si>
  <si>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</si>
  <si>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</si>
  <si>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</si>
  <si>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</si>
  <si>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</si>
  <si>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</si>
  <si>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</si>
  <si>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</si>
  <si>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</si>
  <si>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</si>
  <si>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</si>
  <si>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</si>
  <si>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</si>
  <si>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</si>
  <si>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</si>
  <si>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</si>
  <si>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</si>
  <si>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</si>
  <si>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</si>
  <si>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</si>
  <si>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</si>
  <si>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</si>
  <si>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</si>
  <si>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</si>
  <si>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</si>
  <si>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Waterloo</t>
  </si>
  <si>
    <t>Wavre</t>
  </si>
  <si>
    <t>Gebied met vastgoeddruk?</t>
  </si>
  <si>
    <t xml:space="preserve">KRO Soc. Wall. of Fam. Nombr.? </t>
  </si>
  <si>
    <t>Sociaal krediet voor minstens 50%?</t>
  </si>
  <si>
    <t>Bodemattesten (?)</t>
  </si>
  <si>
    <t>Donceel</t>
  </si>
  <si>
    <t>Genappe</t>
  </si>
  <si>
    <t>Perwez</t>
  </si>
  <si>
    <t>Profondeville</t>
  </si>
  <si>
    <t>Sainte-Ode</t>
  </si>
  <si>
    <t>Silly</t>
  </si>
  <si>
    <t>Kosten ten laste van de verkoper of de koper (maak de keuze)</t>
  </si>
  <si>
    <t>verkoper</t>
  </si>
  <si>
    <t>koper</t>
  </si>
  <si>
    <t>Andere</t>
  </si>
  <si>
    <t>Totaal bijkomende kosten koper</t>
  </si>
  <si>
    <t>Totaal bijkomende kosten verkoper:</t>
  </si>
  <si>
    <t>Algemeen totaal koper:</t>
  </si>
  <si>
    <t>Basis</t>
  </si>
  <si>
    <t>Tarief</t>
  </si>
  <si>
    <t>Ereloon G</t>
  </si>
  <si>
    <t>Lening</t>
  </si>
  <si>
    <t>Hypothecaire volmacht</t>
  </si>
  <si>
    <t>HYPOTHECAIRE VOLMACHT KOPER</t>
  </si>
  <si>
    <t>Hoofdsom</t>
  </si>
  <si>
    <t>Aanhor.</t>
  </si>
  <si>
    <t>Hoeveel hypotheekkantoren?</t>
  </si>
  <si>
    <t>Recht op geschriften</t>
  </si>
  <si>
    <t>Registratierecht akte</t>
  </si>
  <si>
    <t>Registratierecht bijlagen</t>
  </si>
  <si>
    <t>Diverse kosten</t>
  </si>
  <si>
    <t>Totaal uitgaven</t>
  </si>
  <si>
    <t>Totaal</t>
  </si>
  <si>
    <t>Tot. Uitg.</t>
  </si>
  <si>
    <t>Samen</t>
  </si>
  <si>
    <t>Totaal:</t>
  </si>
  <si>
    <t>VERKOOP ONROEREND GOED WET BREYNE - WALLONIE + HYPOTHECAIRE VOLMACHT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</si>
</sst>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_-* #,##0.00\ [$EUR]_-;\-* #,##0.00\ [$EUR]_-;_-* &quot;-&quot;??\ [$EUR]_-;_-@_-"/>
    <numFmt numFmtId="168" formatCode="#,##0.00\ [$EUR]"/>
    <numFmt numFmtId="169" formatCode="#,##0&quot; BF&quot;;\-#,##0&quot; BF&quot;"/>
    <numFmt numFmtId="170" formatCode="0.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  <numFmt numFmtId="179" formatCode="#,##0.00\ &quot;€&quot;"/>
    <numFmt numFmtId="180" formatCode="#,##0.00_ ;\-#,##0.00\ "/>
  </numFmts>
  <fonts count="19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2"/>
      <name val="Times New Roman"/>
      <family val="1"/>
    </font>
    <font>
      <sz val="10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1" fontId="8" fillId="0" borderId="0">
      <protection locked="0"/>
    </xf>
    <xf numFmtId="172" fontId="1" fillId="0" borderId="0" applyFont="0" applyFill="0" applyBorder="0" applyAlignment="0" applyProtection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8" fillId="0" borderId="0">
      <protection locked="0"/>
    </xf>
    <xf numFmtId="177" fontId="9" fillId="0" borderId="0">
      <protection locked="0"/>
    </xf>
    <xf numFmtId="177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8" fontId="8" fillId="0" borderId="0">
      <protection locked="0"/>
    </xf>
    <xf numFmtId="0" fontId="10" fillId="0" borderId="0"/>
    <xf numFmtId="0" fontId="17" fillId="0" borderId="0"/>
    <xf numFmtId="0" fontId="1" fillId="0" borderId="0"/>
    <xf numFmtId="0" fontId="17" fillId="0" borderId="0"/>
    <xf numFmtId="177" fontId="8" fillId="0" borderId="1">
      <protection locked="0"/>
    </xf>
    <xf numFmtId="0" fontId="18" fillId="0" borderId="12" applyNumberFormat="0" applyFill="0" applyAlignment="0" applyProtection="0"/>
  </cellStyleXfs>
  <cellXfs count="127">
    <xf numFmtId="0" fontId="0" fillId="0" borderId="0" xfId="0"/>
    <xf numFmtId="166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7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2" borderId="3" xfId="13" applyFont="1" applyFill="1" applyBorder="1" applyAlignment="1" applyProtection="1">
      <alignment horizontal="left"/>
      <protection hidden="1"/>
    </xf>
    <xf numFmtId="167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4" xfId="13" applyNumberFormat="1" applyFont="1" applyFill="1" applyBorder="1" applyProtection="1">
      <protection hidden="1"/>
    </xf>
    <xf numFmtId="169" fontId="5" fillId="2" borderId="5" xfId="13" applyNumberFormat="1" applyFont="1" applyFill="1" applyBorder="1" applyAlignment="1" applyProtection="1">
      <alignment horizontal="center"/>
      <protection hidden="1"/>
    </xf>
    <xf numFmtId="0" fontId="5" fillId="2" borderId="5" xfId="13" applyFont="1" applyFill="1" applyBorder="1" applyAlignment="1" applyProtection="1">
      <alignment horizontal="center"/>
      <protection hidden="1"/>
    </xf>
    <xf numFmtId="0" fontId="5" fillId="2" borderId="6" xfId="13" applyFont="1" applyFill="1" applyBorder="1" applyAlignment="1" applyProtection="1">
      <alignment horizontal="center"/>
      <protection hidden="1"/>
    </xf>
    <xf numFmtId="168" fontId="6" fillId="2" borderId="5" xfId="13" applyNumberFormat="1" applyFont="1" applyFill="1" applyBorder="1" applyProtection="1">
      <protection hidden="1"/>
    </xf>
    <xf numFmtId="169" fontId="6" fillId="2" borderId="5" xfId="13" applyNumberFormat="1" applyFont="1" applyFill="1" applyBorder="1" applyProtection="1">
      <protection hidden="1"/>
    </xf>
    <xf numFmtId="170" fontId="6" fillId="2" borderId="5" xfId="13" applyNumberFormat="1" applyFont="1" applyFill="1" applyBorder="1" applyProtection="1">
      <protection hidden="1"/>
    </xf>
    <xf numFmtId="170" fontId="6" fillId="2" borderId="6" xfId="13" applyNumberFormat="1" applyFont="1" applyFill="1" applyBorder="1" applyProtection="1">
      <protection hidden="1"/>
    </xf>
    <xf numFmtId="0" fontId="6" fillId="2" borderId="7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8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9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8" xfId="13" applyFont="1" applyFill="1" applyBorder="1" applyProtection="1">
      <protection hidden="1"/>
    </xf>
    <xf numFmtId="168" fontId="5" fillId="2" borderId="5" xfId="13" applyNumberFormat="1" applyFont="1" applyFill="1" applyBorder="1" applyProtection="1">
      <protection hidden="1"/>
    </xf>
    <xf numFmtId="0" fontId="13" fillId="3" borderId="2" xfId="13" applyFont="1" applyFill="1" applyBorder="1" applyAlignment="1" applyProtection="1">
      <alignment horizontal="left"/>
      <protection hidden="1"/>
    </xf>
    <xf numFmtId="0" fontId="14" fillId="3" borderId="2" xfId="13" applyFont="1" applyFill="1" applyBorder="1" applyAlignment="1" applyProtection="1">
      <alignment horizontal="left"/>
      <protection hidden="1"/>
    </xf>
    <xf numFmtId="0" fontId="2" fillId="4" borderId="9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0" fontId="0" fillId="2" borderId="0" xfId="0" applyFill="1" applyProtection="1">
      <protection hidden="1"/>
    </xf>
    <xf numFmtId="3" fontId="1" fillId="2" borderId="0" xfId="0" applyNumberFormat="1" applyFont="1" applyFill="1" applyProtection="1">
      <protection hidden="1"/>
    </xf>
    <xf numFmtId="0" fontId="15" fillId="2" borderId="0" xfId="0" applyFont="1" applyFill="1" applyProtection="1">
      <protection hidden="1"/>
    </xf>
    <xf numFmtId="180" fontId="0" fillId="2" borderId="0" xfId="0" applyNumberFormat="1" applyFill="1" applyBorder="1" applyAlignment="1" applyProtection="1">
      <alignment horizontal="right"/>
      <protection hidden="1"/>
    </xf>
    <xf numFmtId="4" fontId="1" fillId="2" borderId="0" xfId="0" applyNumberFormat="1" applyFont="1" applyFill="1" applyProtection="1">
      <protection hidden="1"/>
    </xf>
    <xf numFmtId="167" fontId="0" fillId="2" borderId="0" xfId="0" applyNumberFormat="1" applyFill="1" applyBorder="1" applyAlignment="1" applyProtection="1">
      <alignment horizontal="left"/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169" fontId="5" fillId="2" borderId="5" xfId="0" applyNumberFormat="1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168" fontId="6" fillId="2" borderId="5" xfId="0" applyNumberFormat="1" applyFont="1" applyFill="1" applyBorder="1" applyProtection="1">
      <protection hidden="1"/>
    </xf>
    <xf numFmtId="169" fontId="6" fillId="2" borderId="5" xfId="0" applyNumberFormat="1" applyFont="1" applyFill="1" applyBorder="1" applyProtection="1">
      <protection hidden="1"/>
    </xf>
    <xf numFmtId="170" fontId="6" fillId="2" borderId="5" xfId="0" applyNumberFormat="1" applyFont="1" applyFill="1" applyBorder="1" applyProtection="1">
      <protection hidden="1"/>
    </xf>
    <xf numFmtId="170" fontId="6" fillId="2" borderId="6" xfId="0" applyNumberFormat="1" applyFont="1" applyFill="1" applyBorder="1" applyProtection="1">
      <protection hidden="1"/>
    </xf>
    <xf numFmtId="0" fontId="6" fillId="2" borderId="7" xfId="0" applyFont="1" applyFill="1" applyBorder="1" applyProtection="1">
      <protection hidden="1"/>
    </xf>
    <xf numFmtId="0" fontId="6" fillId="2" borderId="0" xfId="0" applyFont="1" applyFill="1" applyBorder="1" applyProtection="1">
      <protection hidden="1"/>
    </xf>
    <xf numFmtId="0" fontId="7" fillId="2" borderId="8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169" fontId="5" fillId="2" borderId="0" xfId="0" applyNumberFormat="1" applyFont="1" applyFill="1" applyBorder="1" applyAlignment="1" applyProtection="1">
      <alignment horizontal="center"/>
      <protection hidden="1"/>
    </xf>
    <xf numFmtId="0" fontId="6" fillId="2" borderId="8" xfId="0" applyFont="1" applyFill="1" applyBorder="1" applyProtection="1">
      <protection hidden="1"/>
    </xf>
    <xf numFmtId="168" fontId="5" fillId="2" borderId="5" xfId="0" applyNumberFormat="1" applyFont="1" applyFill="1" applyBorder="1" applyProtection="1">
      <protection hidden="1"/>
    </xf>
    <xf numFmtId="4" fontId="1" fillId="5" borderId="0" xfId="0" applyNumberFormat="1" applyFont="1" applyFill="1" applyProtection="1">
      <protection hidden="1"/>
    </xf>
    <xf numFmtId="0" fontId="0" fillId="5" borderId="0" xfId="0" applyFill="1" applyProtection="1">
      <protection hidden="1"/>
    </xf>
    <xf numFmtId="0" fontId="15" fillId="5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64" fontId="1" fillId="2" borderId="0" xfId="0" applyNumberFormat="1" applyFont="1" applyFill="1" applyAlignment="1" applyProtection="1">
      <alignment horizontal="right"/>
      <protection hidden="1"/>
    </xf>
    <xf numFmtId="0" fontId="1" fillId="2" borderId="10" xfId="0" applyFont="1" applyFill="1" applyBorder="1" applyProtection="1">
      <protection hidden="1"/>
    </xf>
    <xf numFmtId="164" fontId="1" fillId="2" borderId="0" xfId="0" applyNumberFormat="1" applyFont="1" applyFill="1" applyBorder="1" applyAlignment="1" applyProtection="1">
      <alignment horizontal="right"/>
      <protection hidden="1"/>
    </xf>
    <xf numFmtId="3" fontId="1" fillId="6" borderId="0" xfId="0" applyNumberFormat="1" applyFont="1" applyFill="1" applyProtection="1">
      <protection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164" fontId="11" fillId="7" borderId="0" xfId="0" applyNumberFormat="1" applyFont="1" applyFill="1" applyBorder="1" applyAlignment="1" applyProtection="1">
      <alignment horizontal="right"/>
      <protection locked="0"/>
    </xf>
    <xf numFmtId="179" fontId="0" fillId="2" borderId="0" xfId="0" applyNumberFormat="1" applyFill="1" applyBorder="1" applyAlignment="1" applyProtection="1">
      <alignment horizontal="right"/>
      <protection hidden="1"/>
    </xf>
    <xf numFmtId="179" fontId="2" fillId="4" borderId="9" xfId="0" applyNumberFormat="1" applyFont="1" applyFill="1" applyBorder="1" applyAlignment="1" applyProtection="1">
      <alignment horizontal="right"/>
      <protection hidden="1"/>
    </xf>
    <xf numFmtId="179" fontId="1" fillId="2" borderId="0" xfId="13" applyNumberFormat="1" applyFill="1" applyBorder="1" applyAlignment="1" applyProtection="1">
      <alignment horizontal="right"/>
      <protection hidden="1"/>
    </xf>
    <xf numFmtId="179" fontId="1" fillId="2" borderId="0" xfId="13" applyNumberFormat="1" applyFill="1" applyAlignment="1" applyProtection="1">
      <alignment horizontal="right"/>
      <protection hidden="1"/>
    </xf>
    <xf numFmtId="0" fontId="1" fillId="7" borderId="0" xfId="13" applyFill="1" applyBorder="1" applyAlignment="1" applyProtection="1">
      <alignment horizontal="left"/>
      <protection hidden="1"/>
    </xf>
    <xf numFmtId="179" fontId="1" fillId="8" borderId="0" xfId="13" applyNumberFormat="1" applyFont="1" applyFill="1" applyBorder="1" applyAlignment="1" applyProtection="1">
      <alignment horizontal="right"/>
      <protection hidden="1"/>
    </xf>
    <xf numFmtId="166" fontId="1" fillId="2" borderId="10" xfId="13" applyNumberFormat="1" applyFont="1" applyFill="1" applyBorder="1" applyAlignment="1" applyProtection="1">
      <alignment horizontal="left"/>
      <protection hidden="1"/>
    </xf>
    <xf numFmtId="179" fontId="1" fillId="2" borderId="10" xfId="13" applyNumberFormat="1" applyFill="1" applyBorder="1" applyAlignment="1" applyProtection="1">
      <alignment horizontal="right"/>
      <protection hidden="1"/>
    </xf>
    <xf numFmtId="164" fontId="1" fillId="9" borderId="0" xfId="13" applyNumberFormat="1" applyFill="1" applyBorder="1" applyAlignment="1" applyProtection="1">
      <alignment horizontal="right"/>
      <protection locked="0" hidden="1"/>
    </xf>
    <xf numFmtId="0" fontId="1" fillId="9" borderId="0" xfId="13" applyFill="1" applyBorder="1" applyAlignment="1" applyProtection="1">
      <alignment horizontal="center"/>
      <protection locked="0" hidden="1"/>
    </xf>
    <xf numFmtId="164" fontId="1" fillId="9" borderId="0" xfId="13" applyNumberFormat="1" applyFill="1" applyBorder="1" applyAlignment="1" applyProtection="1">
      <alignment horizontal="right"/>
      <protection locked="0"/>
    </xf>
    <xf numFmtId="0" fontId="1" fillId="2" borderId="10" xfId="13" applyFont="1" applyFill="1" applyBorder="1" applyAlignment="1" applyProtection="1">
      <alignment horizontal="left"/>
      <protection hidden="1"/>
    </xf>
    <xf numFmtId="0" fontId="1" fillId="2" borderId="10" xfId="13" applyFont="1" applyFill="1" applyBorder="1" applyProtection="1">
      <protection hidden="1"/>
    </xf>
    <xf numFmtId="0" fontId="1" fillId="2" borderId="11" xfId="13" applyFont="1" applyFill="1" applyBorder="1" applyAlignment="1" applyProtection="1">
      <alignment horizontal="left"/>
      <protection hidden="1"/>
    </xf>
    <xf numFmtId="179" fontId="1" fillId="10" borderId="9" xfId="13" applyNumberFormat="1" applyFill="1" applyBorder="1" applyAlignment="1" applyProtection="1">
      <alignment horizontal="right"/>
      <protection hidden="1"/>
    </xf>
    <xf numFmtId="0" fontId="2" fillId="2" borderId="11" xfId="0" applyFont="1" applyFill="1" applyBorder="1" applyAlignment="1" applyProtection="1">
      <alignment horizontal="left"/>
      <protection hidden="1"/>
    </xf>
    <xf numFmtId="0" fontId="2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 applyAlignment="1" applyProtection="1">
      <alignment horizontal="left"/>
      <protection hidden="1"/>
    </xf>
    <xf numFmtId="0" fontId="0" fillId="7" borderId="0" xfId="0" applyFill="1" applyBorder="1" applyAlignment="1" applyProtection="1">
      <alignment horizontal="center"/>
      <protection locked="0"/>
    </xf>
    <xf numFmtId="164" fontId="1" fillId="9" borderId="0" xfId="0" applyNumberFormat="1" applyFont="1" applyFill="1" applyAlignment="1" applyProtection="1">
      <alignment horizontal="right"/>
      <protection locked="0"/>
    </xf>
    <xf numFmtId="164" fontId="1" fillId="11" borderId="0" xfId="0" applyNumberFormat="1" applyFont="1" applyFill="1" applyAlignment="1" applyProtection="1">
      <alignment horizontal="right"/>
      <protection locked="0"/>
    </xf>
    <xf numFmtId="0" fontId="1" fillId="2" borderId="0" xfId="13" applyFill="1" applyBorder="1" applyAlignment="1" applyProtection="1">
      <alignment horizontal="center"/>
      <protection hidden="1"/>
    </xf>
    <xf numFmtId="179" fontId="2" fillId="2" borderId="0" xfId="0" applyNumberFormat="1" applyFont="1" applyFill="1" applyBorder="1" applyAlignment="1" applyProtection="1">
      <alignment horizontal="right"/>
      <protection hidden="1"/>
    </xf>
    <xf numFmtId="0" fontId="13" fillId="3" borderId="0" xfId="0" applyFont="1" applyFill="1" applyBorder="1" applyAlignment="1" applyProtection="1">
      <alignment horizontal="left"/>
      <protection hidden="1"/>
    </xf>
    <xf numFmtId="0" fontId="16" fillId="3" borderId="0" xfId="0" applyFont="1" applyFill="1" applyBorder="1" applyAlignment="1" applyProtection="1">
      <alignment horizontal="left"/>
      <protection hidden="1"/>
    </xf>
    <xf numFmtId="167" fontId="2" fillId="2" borderId="0" xfId="0" applyNumberFormat="1" applyFont="1" applyFill="1" applyBorder="1" applyAlignment="1" applyProtection="1">
      <protection hidden="1"/>
    </xf>
    <xf numFmtId="165" fontId="0" fillId="9" borderId="0" xfId="0" applyNumberFormat="1" applyFill="1" applyBorder="1" applyAlignment="1" applyProtection="1">
      <alignment horizontal="left"/>
      <protection locked="0"/>
    </xf>
    <xf numFmtId="166" fontId="0" fillId="2" borderId="0" xfId="0" applyNumberFormat="1" applyFill="1" applyBorder="1" applyAlignment="1" applyProtection="1">
      <protection hidden="1"/>
    </xf>
    <xf numFmtId="165" fontId="0" fillId="8" borderId="0" xfId="0" applyNumberFormat="1" applyFill="1" applyBorder="1" applyAlignment="1" applyProtection="1">
      <alignment horizontal="left"/>
      <protection hidden="1"/>
    </xf>
    <xf numFmtId="0" fontId="0" fillId="9" borderId="0" xfId="0" applyFill="1" applyBorder="1" applyAlignment="1" applyProtection="1">
      <alignment horizontal="center"/>
      <protection locked="0"/>
    </xf>
    <xf numFmtId="165" fontId="0" fillId="2" borderId="0" xfId="0" applyNumberFormat="1" applyFill="1" applyBorder="1" applyAlignment="1" applyProtection="1">
      <alignment horizontal="left"/>
      <protection hidden="1"/>
    </xf>
    <xf numFmtId="166" fontId="0" fillId="2" borderId="0" xfId="0" applyNumberFormat="1" applyFill="1" applyBorder="1" applyAlignment="1" applyProtection="1">
      <alignment horizontal="right"/>
      <protection hidden="1"/>
    </xf>
    <xf numFmtId="165" fontId="0" fillId="2" borderId="0" xfId="0" applyNumberFormat="1" applyFill="1" applyBorder="1" applyAlignment="1" applyProtection="1">
      <protection hidden="1"/>
    </xf>
    <xf numFmtId="165" fontId="2" fillId="4" borderId="9" xfId="0" applyNumberFormat="1" applyFont="1" applyFill="1" applyBorder="1" applyAlignment="1" applyProtection="1">
      <protection hidden="1"/>
    </xf>
    <xf numFmtId="0" fontId="1" fillId="13" borderId="2" xfId="13" applyNumberFormat="1" applyFill="1" applyBorder="1" applyAlignment="1" applyProtection="1">
      <protection hidden="1"/>
    </xf>
    <xf numFmtId="166" fontId="1" fillId="13" borderId="2" xfId="13" applyNumberFormat="1" applyFill="1" applyBorder="1" applyAlignment="1" applyProtection="1">
      <protection hidden="1"/>
    </xf>
    <xf numFmtId="0" fontId="0" fillId="14" borderId="0" xfId="0" applyFill="1" applyBorder="1" applyAlignment="1" applyProtection="1">
      <alignment horizontal="center"/>
      <protection locked="0"/>
    </xf>
    <xf numFmtId="0" fontId="2" fillId="9" borderId="0" xfId="13" applyNumberFormat="1" applyFont="1" applyFill="1" applyBorder="1" applyAlignment="1" applyProtection="1">
      <alignment horizontal="left"/>
      <protection locked="0"/>
    </xf>
    <xf numFmtId="0" fontId="1" fillId="7" borderId="0" xfId="13" applyFont="1" applyFill="1" applyBorder="1" applyAlignment="1" applyProtection="1">
      <alignment horizontal="left"/>
      <protection locked="0"/>
    </xf>
    <xf numFmtId="179" fontId="1" fillId="7" borderId="0" xfId="13" applyNumberFormat="1" applyFont="1" applyFill="1" applyBorder="1" applyAlignment="1" applyProtection="1">
      <alignment horizontal="right"/>
      <protection locked="0"/>
    </xf>
    <xf numFmtId="179" fontId="1" fillId="12" borderId="0" xfId="13" applyNumberFormat="1" applyFont="1" applyFill="1" applyBorder="1" applyAlignment="1" applyProtection="1">
      <alignment horizontal="right"/>
      <protection locked="0"/>
    </xf>
    <xf numFmtId="0" fontId="1" fillId="9" borderId="0" xfId="13" applyFont="1" applyFill="1" applyBorder="1" applyAlignment="1" applyProtection="1">
      <alignment horizontal="center"/>
      <protection locked="0"/>
    </xf>
    <xf numFmtId="179" fontId="1" fillId="12" borderId="0" xfId="13" applyNumberFormat="1" applyFill="1" applyBorder="1" applyAlignment="1" applyProtection="1">
      <protection locked="0"/>
    </xf>
    <xf numFmtId="179" fontId="1" fillId="9" borderId="0" xfId="13" applyNumberFormat="1" applyFill="1" applyBorder="1" applyAlignment="1" applyProtection="1">
      <protection locked="0"/>
    </xf>
    <xf numFmtId="0" fontId="2" fillId="15" borderId="9" xfId="0" applyFont="1" applyFill="1" applyBorder="1" applyAlignment="1" applyProtection="1">
      <alignment horizontal="left"/>
      <protection hidden="1"/>
    </xf>
    <xf numFmtId="179" fontId="2" fillId="15" borderId="9" xfId="0" applyNumberFormat="1" applyFont="1" applyFill="1" applyBorder="1" applyAlignment="1" applyProtection="1">
      <alignment horizontal="right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BTWBREYNEHVAK.xlsx" TargetMode="External"/><Relationship Id="rId2" Type="http://schemas.openxmlformats.org/officeDocument/2006/relationships/hyperlink" Target="VKWBTWBREYNEHVAV.xlsx" TargetMode="External"/><Relationship Id="rId1" Type="http://schemas.openxmlformats.org/officeDocument/2006/relationships/hyperlink" Target="VKWBTWBREYNEHV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3"/>
  <sheetViews>
    <sheetView tabSelected="1" zoomScaleNormal="100" workbookViewId="0">
      <selection activeCell="B3" sqref="B3"/>
    </sheetView>
  </sheetViews>
  <sheetFormatPr defaultRowHeight="12.75"/>
  <cols>
    <col min="1" max="1" width="43.7109375" style="2" customWidth="1"/>
    <col min="2" max="2" width="18.5703125" style="2" customWidth="1"/>
    <col min="3" max="3" width="18.28515625" style="2" customWidth="1"/>
    <col min="4" max="4" width="15.42578125" style="2" customWidth="1"/>
    <col min="5" max="5" width="16.7109375" style="2" customWidth="1"/>
    <col min="6" max="6" width="16.28515625" style="2" customWidth="1"/>
    <col min="7" max="7" width="15.85546875" style="2" bestFit="1" customWidth="1"/>
    <col min="8" max="16" width="9.140625" style="2"/>
    <col min="17" max="17" width="12.140625" style="2" bestFit="1" customWidth="1"/>
    <col min="18" max="16384" width="9.140625" style="2"/>
  </cols>
  <sheetData>
    <row r="1" spans="1:7" ht="27.75" customHeight="1" thickTop="1">
      <c r="A1" s="44" t="s">
        <v>107</v>
      </c>
      <c r="B1" s="45"/>
      <c r="C1" s="45"/>
      <c r="D1" s="45"/>
      <c r="E1" s="115"/>
      <c r="F1" s="116"/>
      <c r="G1" s="1"/>
    </row>
    <row r="2" spans="1:7">
      <c r="A2" s="3"/>
      <c r="B2" s="3"/>
      <c r="C2" s="3"/>
      <c r="D2" s="3"/>
      <c r="E2" s="4"/>
      <c r="F2" s="4"/>
      <c r="G2" s="4"/>
    </row>
    <row r="3" spans="1:7">
      <c r="A3" s="3" t="s">
        <v>0</v>
      </c>
      <c r="B3" s="118"/>
      <c r="C3" s="3"/>
      <c r="D3" s="3"/>
      <c r="E3" s="4"/>
      <c r="F3" s="4"/>
      <c r="G3" s="5"/>
    </row>
    <row r="4" spans="1:7">
      <c r="A4" s="3" t="s">
        <v>1</v>
      </c>
      <c r="B4" s="119"/>
      <c r="C4" s="85"/>
      <c r="E4" s="7"/>
      <c r="F4" s="4"/>
    </row>
    <row r="5" spans="1:7">
      <c r="A5" s="3" t="s">
        <v>31</v>
      </c>
      <c r="B5" s="120">
        <v>0</v>
      </c>
      <c r="C5" s="6"/>
      <c r="E5" s="7"/>
      <c r="F5" s="4"/>
    </row>
    <row r="6" spans="1:7">
      <c r="A6" s="3" t="s">
        <v>32</v>
      </c>
      <c r="B6" s="121">
        <v>0</v>
      </c>
      <c r="C6" s="6"/>
      <c r="E6" s="7"/>
      <c r="F6" s="4"/>
    </row>
    <row r="7" spans="1:7">
      <c r="A7" s="3" t="s">
        <v>33</v>
      </c>
      <c r="B7" s="122" t="s">
        <v>29</v>
      </c>
      <c r="C7" s="6"/>
      <c r="E7" s="7"/>
      <c r="F7" s="4"/>
    </row>
    <row r="8" spans="1:7">
      <c r="A8" s="4" t="s">
        <v>34</v>
      </c>
      <c r="B8" s="123">
        <v>0</v>
      </c>
      <c r="C8" s="6"/>
      <c r="D8" s="4"/>
      <c r="E8" s="8"/>
      <c r="F8" s="4"/>
    </row>
    <row r="9" spans="1:7">
      <c r="A9" s="4" t="s">
        <v>3</v>
      </c>
      <c r="B9" s="124">
        <v>0</v>
      </c>
      <c r="C9" s="6"/>
      <c r="D9" s="4"/>
      <c r="E9" s="8"/>
      <c r="F9" s="4"/>
    </row>
    <row r="10" spans="1:7">
      <c r="A10" s="10" t="s">
        <v>35</v>
      </c>
      <c r="B10" s="86">
        <f>IF(B8&lt;B6,B6/2+B5+B9,B6+B5+B9)</f>
        <v>0</v>
      </c>
      <c r="C10" s="9"/>
      <c r="D10" s="4"/>
      <c r="E10" s="8"/>
      <c r="F10" s="4"/>
    </row>
    <row r="11" spans="1:7">
      <c r="A11" s="9" t="s">
        <v>4</v>
      </c>
      <c r="B11" s="123">
        <v>0</v>
      </c>
      <c r="C11" s="6"/>
      <c r="D11" s="4"/>
      <c r="E11" s="8"/>
      <c r="F11" s="4"/>
    </row>
    <row r="12" spans="1:7" ht="15">
      <c r="A12" s="14" t="s">
        <v>38</v>
      </c>
      <c r="B12" s="110" t="s">
        <v>30</v>
      </c>
      <c r="D12" s="4"/>
      <c r="E12" s="8"/>
      <c r="F12" s="4"/>
    </row>
    <row r="13" spans="1:7" ht="15">
      <c r="A13" s="14" t="s">
        <v>72</v>
      </c>
      <c r="B13" s="110" t="s">
        <v>39</v>
      </c>
      <c r="E13" s="7"/>
      <c r="F13" s="4"/>
    </row>
    <row r="14" spans="1:7" ht="15">
      <c r="A14" s="14" t="s">
        <v>73</v>
      </c>
      <c r="B14" s="110" t="s">
        <v>30</v>
      </c>
      <c r="D14" s="6"/>
      <c r="E14" s="10"/>
      <c r="F14" s="4"/>
      <c r="G14" s="8"/>
    </row>
    <row r="15" spans="1:7">
      <c r="A15" s="9" t="s">
        <v>74</v>
      </c>
      <c r="B15" s="122" t="s">
        <v>30</v>
      </c>
      <c r="E15" s="7"/>
      <c r="F15" s="4"/>
      <c r="G15" s="4"/>
    </row>
    <row r="16" spans="1:7" ht="13.5" thickBot="1">
      <c r="A16" s="11" t="s">
        <v>5</v>
      </c>
      <c r="B16" s="3"/>
      <c r="C16" s="3"/>
      <c r="D16" s="3"/>
      <c r="E16" s="4"/>
      <c r="F16" s="4"/>
      <c r="G16" s="4"/>
    </row>
    <row r="17" spans="1:7" ht="14.25" thickTop="1" thickBot="1">
      <c r="A17" s="46" t="s">
        <v>6</v>
      </c>
      <c r="B17" s="12"/>
      <c r="C17" s="3"/>
      <c r="D17" s="3"/>
      <c r="E17" s="4"/>
      <c r="F17" s="4"/>
      <c r="G17" s="4"/>
    </row>
    <row r="18" spans="1:7" ht="14.25" thickTop="1" thickBot="1">
      <c r="A18" s="3"/>
      <c r="B18" s="3"/>
      <c r="C18" s="3"/>
      <c r="D18" s="3"/>
      <c r="E18" s="4"/>
      <c r="F18" s="4"/>
      <c r="G18" s="4"/>
    </row>
    <row r="19" spans="1:7" ht="14.25" thickTop="1" thickBot="1">
      <c r="A19" s="87" t="s">
        <v>7</v>
      </c>
      <c r="B19" s="3"/>
      <c r="C19" s="3"/>
      <c r="D19" s="88">
        <f>IF(AND(B12="ja",B15="ja"),F217-250,F217)</f>
        <v>0</v>
      </c>
      <c r="F19" s="7"/>
    </row>
    <row r="20" spans="1:7" ht="13.5" thickTop="1">
      <c r="A20" s="9" t="s">
        <v>8</v>
      </c>
      <c r="B20" s="6"/>
      <c r="C20" s="6"/>
      <c r="D20" s="79">
        <f>IF(B7="ja",0,F141)</f>
        <v>0</v>
      </c>
      <c r="E20" s="83"/>
      <c r="F20" s="10"/>
      <c r="G20" s="8"/>
    </row>
    <row r="21" spans="1:7">
      <c r="A21" s="9" t="s">
        <v>13</v>
      </c>
      <c r="B21" s="9"/>
      <c r="C21" s="6"/>
      <c r="D21" s="79">
        <f>IF(B7="ja",(B5+B8)*21%,B8*21%)</f>
        <v>0</v>
      </c>
      <c r="E21" s="83"/>
      <c r="F21" s="10"/>
      <c r="G21" s="8"/>
    </row>
    <row r="22" spans="1:7">
      <c r="A22" s="6" t="s">
        <v>9</v>
      </c>
      <c r="B22" s="6"/>
      <c r="C22" s="6"/>
      <c r="D22" s="89">
        <v>0</v>
      </c>
      <c r="E22" s="83"/>
      <c r="F22" s="4"/>
      <c r="G22" s="4"/>
    </row>
    <row r="23" spans="1:7">
      <c r="A23" s="9" t="s">
        <v>10</v>
      </c>
      <c r="B23" s="90">
        <v>0</v>
      </c>
      <c r="C23" s="6"/>
      <c r="D23" s="79">
        <f>B23*30</f>
        <v>0</v>
      </c>
      <c r="E23" s="83"/>
      <c r="F23" s="4"/>
      <c r="G23" s="4"/>
    </row>
    <row r="24" spans="1:7">
      <c r="A24" s="9" t="s">
        <v>11</v>
      </c>
      <c r="B24" s="6"/>
      <c r="C24" s="6"/>
      <c r="D24" s="91">
        <v>770</v>
      </c>
      <c r="E24" s="83"/>
      <c r="F24" s="4"/>
      <c r="G24" s="4"/>
    </row>
    <row r="25" spans="1:7" ht="15.75" thickBot="1">
      <c r="A25" s="14" t="s">
        <v>36</v>
      </c>
      <c r="B25" s="15"/>
      <c r="C25" s="15"/>
      <c r="D25" s="80">
        <v>0</v>
      </c>
      <c r="E25" s="83"/>
      <c r="F25" s="4"/>
      <c r="G25" s="4"/>
    </row>
    <row r="26" spans="1:7" ht="14.25" thickTop="1" thickBot="1">
      <c r="A26" s="92" t="s">
        <v>12</v>
      </c>
      <c r="B26" s="6"/>
      <c r="D26" s="88">
        <f>SUM(D20:D25)</f>
        <v>770</v>
      </c>
      <c r="F26" s="4"/>
      <c r="G26" s="4"/>
    </row>
    <row r="27" spans="1:7" ht="14.25" thickTop="1" thickBot="1">
      <c r="B27" s="6"/>
      <c r="C27" s="93" t="s">
        <v>13</v>
      </c>
      <c r="D27" s="88">
        <f>(D19+D24)*21%</f>
        <v>161.69999999999999</v>
      </c>
      <c r="F27" s="4"/>
      <c r="G27" s="4"/>
    </row>
    <row r="28" spans="1:7" ht="14.25" thickTop="1" thickBot="1">
      <c r="A28" s="16"/>
      <c r="B28" s="6"/>
      <c r="C28" s="17"/>
      <c r="D28" s="83"/>
      <c r="F28" s="4"/>
      <c r="G28" s="4"/>
    </row>
    <row r="29" spans="1:7" ht="14.25" thickTop="1" thickBot="1">
      <c r="A29" s="94" t="s">
        <v>14</v>
      </c>
      <c r="B29" s="18"/>
      <c r="C29" s="19"/>
      <c r="D29" s="95">
        <f>SUM(D19:D27)-D26</f>
        <v>931.7</v>
      </c>
      <c r="F29" s="4"/>
      <c r="G29" s="4"/>
    </row>
    <row r="30" spans="1:7" ht="14.25" thickTop="1" thickBot="1">
      <c r="A30" s="9"/>
      <c r="B30" s="6"/>
      <c r="C30" s="6"/>
      <c r="D30" s="19"/>
      <c r="E30" s="84"/>
      <c r="F30" s="4"/>
      <c r="G30" s="4"/>
    </row>
    <row r="31" spans="1:7" ht="16.5" thickTop="1" thickBot="1">
      <c r="A31" s="125" t="s">
        <v>15</v>
      </c>
      <c r="B31" s="74"/>
      <c r="C31" s="15"/>
      <c r="D31" s="73"/>
      <c r="E31" s="83"/>
      <c r="F31" s="4"/>
      <c r="G31" s="4"/>
    </row>
    <row r="32" spans="1:7" ht="15.75" thickTop="1">
      <c r="A32" s="14"/>
      <c r="B32" s="15"/>
      <c r="C32" s="15"/>
      <c r="D32" s="73"/>
      <c r="E32" s="83"/>
      <c r="F32" s="4"/>
      <c r="G32" s="4"/>
    </row>
    <row r="33" spans="1:7" ht="15">
      <c r="A33" s="14" t="s">
        <v>17</v>
      </c>
      <c r="B33" s="15"/>
      <c r="C33" s="15"/>
      <c r="D33" s="101">
        <v>0</v>
      </c>
      <c r="E33" s="83"/>
      <c r="F33" s="4"/>
      <c r="G33" s="4"/>
    </row>
    <row r="34" spans="1:7" ht="15.75" thickBot="1">
      <c r="A34" s="14"/>
      <c r="B34" s="15"/>
      <c r="C34" s="15"/>
      <c r="D34" s="75"/>
      <c r="E34" s="83"/>
      <c r="F34" s="4"/>
      <c r="G34" s="4"/>
    </row>
    <row r="35" spans="1:7" ht="16.5" thickTop="1" thickBot="1">
      <c r="A35" s="96" t="s">
        <v>82</v>
      </c>
      <c r="B35" s="97"/>
      <c r="C35" s="74"/>
      <c r="D35" s="74"/>
      <c r="E35" s="81"/>
      <c r="F35" s="4"/>
      <c r="G35" s="4"/>
    </row>
    <row r="36" spans="1:7" ht="15.75" thickTop="1">
      <c r="A36" s="14"/>
      <c r="B36" s="15"/>
      <c r="C36" s="15"/>
      <c r="D36" s="75"/>
      <c r="E36" s="81"/>
      <c r="F36" s="4"/>
      <c r="G36" s="4"/>
    </row>
    <row r="37" spans="1:7" ht="15">
      <c r="A37" s="14" t="s">
        <v>16</v>
      </c>
      <c r="B37" s="15"/>
      <c r="C37" s="99" t="s">
        <v>83</v>
      </c>
      <c r="D37" s="100">
        <v>0</v>
      </c>
      <c r="E37" s="81"/>
      <c r="F37" s="4"/>
      <c r="G37" s="4"/>
    </row>
    <row r="38" spans="1:7" ht="15">
      <c r="A38" s="14" t="s">
        <v>18</v>
      </c>
      <c r="B38" s="15"/>
      <c r="C38" s="99" t="s">
        <v>84</v>
      </c>
      <c r="D38" s="100">
        <v>0</v>
      </c>
      <c r="E38" s="81"/>
      <c r="F38" s="4"/>
      <c r="G38" s="4"/>
    </row>
    <row r="39" spans="1:7" ht="15">
      <c r="A39" s="14" t="s">
        <v>75</v>
      </c>
      <c r="B39" s="15"/>
      <c r="C39" s="99" t="s">
        <v>83</v>
      </c>
      <c r="D39" s="100">
        <v>0</v>
      </c>
      <c r="E39" s="81"/>
      <c r="F39" s="4"/>
      <c r="G39" s="4"/>
    </row>
    <row r="40" spans="1:7" ht="15">
      <c r="A40" s="14" t="s">
        <v>85</v>
      </c>
      <c r="B40" s="15"/>
      <c r="C40" s="99" t="s">
        <v>83</v>
      </c>
      <c r="D40" s="100">
        <v>0</v>
      </c>
      <c r="E40" s="81"/>
      <c r="F40" s="4"/>
      <c r="G40" s="4"/>
    </row>
    <row r="41" spans="1:7" ht="15.75" thickBot="1">
      <c r="A41" s="14"/>
      <c r="B41" s="15"/>
      <c r="C41" s="15"/>
      <c r="D41" s="75"/>
      <c r="E41" s="81"/>
      <c r="F41" s="4"/>
      <c r="G41" s="4"/>
    </row>
    <row r="42" spans="1:7" ht="16.5" thickTop="1" thickBot="1">
      <c r="A42" s="98" t="s">
        <v>86</v>
      </c>
      <c r="B42" s="15"/>
      <c r="C42" s="15"/>
      <c r="D42" s="75">
        <f>E119</f>
        <v>0</v>
      </c>
      <c r="E42" s="81"/>
      <c r="F42" s="4"/>
      <c r="G42" s="4"/>
    </row>
    <row r="43" spans="1:7" ht="16.5" thickTop="1" thickBot="1">
      <c r="A43" s="14"/>
      <c r="B43" s="15"/>
      <c r="C43" s="76" t="s">
        <v>13</v>
      </c>
      <c r="D43" s="75">
        <f>F118</f>
        <v>0</v>
      </c>
      <c r="E43" s="81"/>
      <c r="F43" s="4"/>
      <c r="G43" s="4"/>
    </row>
    <row r="44" spans="1:7" ht="16.5" thickTop="1" thickBot="1">
      <c r="A44" s="14"/>
      <c r="B44" s="15"/>
      <c r="C44" s="15"/>
      <c r="D44" s="75"/>
      <c r="E44" s="81"/>
      <c r="F44" s="4"/>
      <c r="G44" s="4"/>
    </row>
    <row r="45" spans="1:7" ht="16.5" thickTop="1" thickBot="1">
      <c r="A45" s="98" t="s">
        <v>87</v>
      </c>
      <c r="B45" s="15"/>
      <c r="C45" s="15"/>
      <c r="D45" s="75">
        <f>E125</f>
        <v>0</v>
      </c>
      <c r="E45" s="81"/>
      <c r="F45" s="4"/>
      <c r="G45" s="4"/>
    </row>
    <row r="46" spans="1:7" ht="16.5" thickTop="1" thickBot="1">
      <c r="A46" s="14"/>
      <c r="B46" s="15"/>
      <c r="C46" s="76" t="s">
        <v>13</v>
      </c>
      <c r="D46" s="75">
        <f>F125</f>
        <v>0</v>
      </c>
      <c r="E46" s="81"/>
      <c r="F46" s="4"/>
      <c r="G46" s="4"/>
    </row>
    <row r="47" spans="1:7" ht="16.5" thickTop="1" thickBot="1">
      <c r="A47" s="14"/>
      <c r="B47" s="15"/>
      <c r="C47" s="15"/>
      <c r="D47" s="75"/>
      <c r="E47" s="81"/>
      <c r="F47" s="4"/>
      <c r="G47" s="4"/>
    </row>
    <row r="48" spans="1:7" ht="16.5" thickTop="1" thickBot="1">
      <c r="A48" s="97" t="s">
        <v>88</v>
      </c>
      <c r="B48" s="15"/>
      <c r="C48" s="15"/>
      <c r="D48" s="82">
        <f>D29+D42+D43</f>
        <v>931.7</v>
      </c>
      <c r="F48" s="4"/>
      <c r="G48" s="4"/>
    </row>
    <row r="49" spans="1:7" ht="16.5" thickTop="1" thickBot="1">
      <c r="A49" s="15"/>
      <c r="B49" s="15"/>
      <c r="C49" s="15"/>
      <c r="D49" s="81"/>
      <c r="F49" s="4"/>
      <c r="G49" s="4"/>
    </row>
    <row r="50" spans="1:7" ht="16.5" thickTop="1" thickBot="1">
      <c r="A50" s="97" t="s">
        <v>19</v>
      </c>
      <c r="B50" s="15"/>
      <c r="C50" s="15"/>
      <c r="D50" s="126">
        <f>D33+D45+D46</f>
        <v>0</v>
      </c>
      <c r="F50" s="4"/>
      <c r="G50" s="4"/>
    </row>
    <row r="51" spans="1:7" ht="15.75" thickTop="1">
      <c r="A51" s="74"/>
      <c r="B51" s="15"/>
      <c r="C51" s="15"/>
      <c r="D51" s="103"/>
      <c r="F51" s="4"/>
      <c r="G51" s="4"/>
    </row>
    <row r="52" spans="1:7" ht="20.25">
      <c r="A52" s="104" t="s">
        <v>94</v>
      </c>
      <c r="B52" s="105"/>
      <c r="C52" s="15"/>
      <c r="D52" s="15"/>
      <c r="E52" s="106"/>
      <c r="F52" s="4"/>
      <c r="G52" s="4"/>
    </row>
    <row r="53" spans="1:7" ht="15">
      <c r="A53" s="74" t="s">
        <v>95</v>
      </c>
      <c r="B53" s="107">
        <v>0</v>
      </c>
      <c r="C53" s="15"/>
      <c r="D53" s="106"/>
      <c r="E53" s="108"/>
      <c r="F53" s="4"/>
      <c r="G53" s="4"/>
    </row>
    <row r="54" spans="1:7" ht="15">
      <c r="A54" s="74" t="s">
        <v>96</v>
      </c>
      <c r="B54" s="107">
        <v>0</v>
      </c>
      <c r="C54" s="15"/>
      <c r="D54" s="106"/>
      <c r="E54" s="108"/>
      <c r="F54" s="4"/>
      <c r="G54" s="4"/>
    </row>
    <row r="55" spans="1:7" ht="15">
      <c r="A55" s="74" t="s">
        <v>89</v>
      </c>
      <c r="B55" s="109">
        <f>SUM(B53:B54)</f>
        <v>0</v>
      </c>
      <c r="C55" s="15"/>
      <c r="D55" s="106"/>
      <c r="E55" s="108"/>
      <c r="F55" s="4"/>
      <c r="G55" s="4"/>
    </row>
    <row r="56" spans="1:7" ht="15">
      <c r="A56" s="74"/>
      <c r="B56" s="15"/>
      <c r="C56" s="15"/>
      <c r="D56" s="106"/>
      <c r="E56" s="108"/>
      <c r="F56" s="4"/>
      <c r="G56" s="4"/>
    </row>
    <row r="57" spans="1:7" ht="15">
      <c r="A57" s="74" t="s">
        <v>97</v>
      </c>
      <c r="B57" s="117">
        <v>1</v>
      </c>
      <c r="C57" s="15"/>
      <c r="D57" s="106"/>
      <c r="E57" s="108"/>
      <c r="F57" s="4"/>
      <c r="G57" s="4"/>
    </row>
    <row r="58" spans="1:7" ht="15">
      <c r="A58" s="74" t="s">
        <v>5</v>
      </c>
      <c r="B58" s="15"/>
      <c r="C58" s="15"/>
      <c r="D58" s="106"/>
      <c r="E58" s="108"/>
      <c r="F58" s="4"/>
      <c r="G58" s="4"/>
    </row>
    <row r="59" spans="1:7" ht="15">
      <c r="A59" s="74" t="s">
        <v>98</v>
      </c>
      <c r="B59" s="15"/>
      <c r="C59" s="111">
        <v>50</v>
      </c>
      <c r="D59" s="112" t="s">
        <v>7</v>
      </c>
      <c r="E59" s="113">
        <f>K101</f>
        <v>0</v>
      </c>
      <c r="F59" s="4"/>
      <c r="G59" s="4"/>
    </row>
    <row r="60" spans="1:7" ht="15">
      <c r="A60" s="74" t="s">
        <v>99</v>
      </c>
      <c r="B60" s="15"/>
      <c r="C60" s="111">
        <v>50</v>
      </c>
      <c r="D60" s="112"/>
      <c r="E60" s="113"/>
      <c r="F60" s="4"/>
      <c r="G60" s="4"/>
    </row>
    <row r="61" spans="1:7" ht="15">
      <c r="A61" s="74" t="s">
        <v>100</v>
      </c>
      <c r="B61" s="15"/>
      <c r="C61" s="107">
        <v>0</v>
      </c>
      <c r="D61" s="112"/>
      <c r="E61" s="113"/>
      <c r="F61" s="4"/>
      <c r="G61" s="4"/>
    </row>
    <row r="62" spans="1:7" ht="15">
      <c r="A62" s="74" t="s">
        <v>101</v>
      </c>
      <c r="B62" s="15"/>
      <c r="C62" s="107">
        <f>I86</f>
        <v>185</v>
      </c>
      <c r="D62" s="112"/>
      <c r="E62" s="113"/>
      <c r="F62" s="4"/>
      <c r="G62" s="4"/>
    </row>
    <row r="63" spans="1:7" ht="15">
      <c r="A63" s="74"/>
      <c r="B63" s="15"/>
      <c r="C63" s="111"/>
      <c r="D63" s="112"/>
      <c r="E63" s="113"/>
      <c r="F63" s="4"/>
      <c r="G63" s="4"/>
    </row>
    <row r="64" spans="1:7" ht="15">
      <c r="A64" s="74"/>
      <c r="B64" s="15" t="s">
        <v>102</v>
      </c>
      <c r="C64" s="111">
        <f>SUM(C59:C62)</f>
        <v>285</v>
      </c>
      <c r="D64" s="112" t="s">
        <v>103</v>
      </c>
      <c r="E64" s="113">
        <f>E59</f>
        <v>0</v>
      </c>
      <c r="F64" s="4"/>
      <c r="G64" s="4"/>
    </row>
    <row r="65" spans="1:7" ht="15">
      <c r="A65" s="74"/>
      <c r="B65" s="15"/>
      <c r="C65" s="15"/>
      <c r="D65" s="112" t="s">
        <v>104</v>
      </c>
      <c r="E65" s="113">
        <f>C64</f>
        <v>285</v>
      </c>
      <c r="F65" s="4"/>
      <c r="G65" s="4"/>
    </row>
    <row r="66" spans="1:7" ht="15">
      <c r="A66" s="74"/>
      <c r="B66" s="15"/>
      <c r="C66" s="15"/>
      <c r="D66" s="112" t="s">
        <v>105</v>
      </c>
      <c r="E66" s="113">
        <f>SUM(E64+C64)</f>
        <v>285</v>
      </c>
      <c r="F66" s="4"/>
      <c r="G66" s="4"/>
    </row>
    <row r="67" spans="1:7" ht="15">
      <c r="A67" s="74"/>
      <c r="B67" s="15"/>
      <c r="C67" s="15"/>
      <c r="D67" s="112"/>
      <c r="E67" s="113"/>
      <c r="F67" s="4"/>
      <c r="G67" s="4"/>
    </row>
    <row r="68" spans="1:7" ht="15">
      <c r="A68" s="74"/>
      <c r="B68" s="15"/>
      <c r="C68" s="15"/>
      <c r="D68" s="112" t="s">
        <v>13</v>
      </c>
      <c r="E68" s="113">
        <f>(C59+C62+E59)*21%</f>
        <v>49.35</v>
      </c>
      <c r="F68" s="4"/>
      <c r="G68" s="4"/>
    </row>
    <row r="69" spans="1:7" ht="15.75" thickBot="1">
      <c r="A69" s="74"/>
      <c r="B69" s="15"/>
      <c r="C69" s="15"/>
      <c r="D69" s="112"/>
      <c r="E69" s="113"/>
      <c r="F69" s="4"/>
      <c r="G69" s="4"/>
    </row>
    <row r="70" spans="1:7" ht="16.5" thickTop="1" thickBot="1">
      <c r="A70" s="74"/>
      <c r="B70" s="15"/>
      <c r="C70" s="15"/>
      <c r="D70" s="112" t="s">
        <v>106</v>
      </c>
      <c r="E70" s="114">
        <f>SUM(E66:E68)</f>
        <v>334.35</v>
      </c>
      <c r="F70" s="4"/>
      <c r="G70" s="4"/>
    </row>
    <row r="71" spans="1:7" ht="15.75" thickTop="1">
      <c r="A71" s="14"/>
      <c r="B71" s="15"/>
      <c r="C71" s="15"/>
      <c r="D71" s="4"/>
      <c r="F71" s="4"/>
      <c r="G71" s="4"/>
    </row>
    <row r="72" spans="1:7">
      <c r="A72" s="14"/>
      <c r="B72" s="20" t="s">
        <v>20</v>
      </c>
      <c r="C72" s="20" t="s">
        <v>21</v>
      </c>
      <c r="D72" s="77"/>
      <c r="E72" s="4"/>
      <c r="F72" s="4"/>
      <c r="G72" s="4"/>
    </row>
    <row r="73" spans="1:7">
      <c r="A73" s="14"/>
      <c r="B73" s="7"/>
      <c r="C73" s="19"/>
      <c r="D73" s="77"/>
      <c r="E73" s="4"/>
      <c r="F73" s="4"/>
      <c r="G73" s="4"/>
    </row>
    <row r="74" spans="1:7">
      <c r="A74" s="14"/>
      <c r="B74" s="21" t="s">
        <v>22</v>
      </c>
      <c r="C74" s="47" t="s">
        <v>23</v>
      </c>
      <c r="D74" s="77"/>
      <c r="E74" s="4"/>
      <c r="F74" s="4"/>
      <c r="G74" s="4"/>
    </row>
    <row r="75" spans="1:7">
      <c r="A75" s="14"/>
      <c r="B75" s="23"/>
      <c r="C75" s="23"/>
      <c r="D75" s="77"/>
      <c r="E75" s="4"/>
      <c r="F75" s="4"/>
      <c r="G75" s="4"/>
    </row>
    <row r="76" spans="1:7" ht="14.25">
      <c r="A76" s="9"/>
      <c r="B76" s="20" t="s">
        <v>37</v>
      </c>
      <c r="C76" s="24"/>
      <c r="D76" s="13"/>
      <c r="E76" s="4"/>
      <c r="F76" s="4"/>
      <c r="G76" s="4"/>
    </row>
    <row r="77" spans="1:7">
      <c r="A77" s="9"/>
      <c r="B77" s="6"/>
      <c r="C77" s="6"/>
      <c r="D77" s="13"/>
      <c r="E77" s="4"/>
      <c r="F77" s="4"/>
      <c r="G77" s="4"/>
    </row>
    <row r="78" spans="1:7">
      <c r="A78" s="9"/>
      <c r="B78" s="6"/>
      <c r="C78" s="6"/>
      <c r="D78" s="13"/>
      <c r="E78" s="4"/>
      <c r="F78" s="4"/>
      <c r="G78" s="4"/>
    </row>
    <row r="79" spans="1:7">
      <c r="A79" s="9"/>
      <c r="B79" s="6"/>
      <c r="C79" s="6"/>
      <c r="D79" s="13"/>
      <c r="E79" s="4"/>
      <c r="F79" s="4"/>
      <c r="G79" s="4"/>
    </row>
    <row r="80" spans="1:7" hidden="1">
      <c r="A80" s="9"/>
      <c r="B80" s="6"/>
      <c r="C80" s="6"/>
      <c r="D80" s="13"/>
      <c r="E80" s="4"/>
      <c r="F80" s="4"/>
      <c r="G80" s="4"/>
    </row>
    <row r="81" spans="1:23" hidden="1">
      <c r="A81" s="9"/>
      <c r="B81" s="6"/>
      <c r="C81" s="6"/>
      <c r="D81" s="13"/>
      <c r="E81" s="4"/>
      <c r="F81" s="4"/>
      <c r="G81" s="4"/>
    </row>
    <row r="82" spans="1:23" hidden="1">
      <c r="A82" s="9"/>
      <c r="B82" s="6"/>
      <c r="C82" s="6"/>
      <c r="D82" s="13"/>
      <c r="E82" s="4"/>
      <c r="F82" s="4"/>
      <c r="G82" s="4"/>
    </row>
    <row r="83" spans="1:23" hidden="1">
      <c r="A83" s="9"/>
      <c r="B83" s="6"/>
      <c r="C83" s="6"/>
      <c r="D83" s="13"/>
      <c r="E83" s="4"/>
      <c r="F83" s="4"/>
      <c r="G83" s="4"/>
    </row>
    <row r="84" spans="1:23" s="48" customFormat="1" ht="15" hidden="1">
      <c r="B84" s="49"/>
      <c r="C84" s="49"/>
      <c r="D84" s="49"/>
      <c r="E84" s="49"/>
      <c r="F84" s="49"/>
      <c r="G84" s="49"/>
      <c r="H84" s="49"/>
      <c r="I84" s="49">
        <f>IF(B57=1,185,0)</f>
        <v>185</v>
      </c>
      <c r="J84" s="49">
        <f>IF(B57=2,385,0)</f>
        <v>0</v>
      </c>
      <c r="K84" s="49">
        <f>IF(B57&gt;2,(385+(B57-2)*200),0)</f>
        <v>0</v>
      </c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</row>
    <row r="85" spans="1:23" s="48" customFormat="1" ht="15" hidden="1"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</row>
    <row r="86" spans="1:23" s="48" customFormat="1" ht="15" hidden="1">
      <c r="B86" s="49"/>
      <c r="C86" s="49"/>
      <c r="D86" s="49"/>
      <c r="E86" s="49"/>
      <c r="F86" s="49"/>
      <c r="G86" s="49"/>
      <c r="H86" s="49"/>
      <c r="I86" s="49">
        <f>SUM(I84:K84)</f>
        <v>185</v>
      </c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</row>
    <row r="87" spans="1:23" s="48" customFormat="1" ht="15" hidden="1"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</row>
    <row r="88" spans="1:23" s="48" customFormat="1" ht="15" hidden="1"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</row>
    <row r="89" spans="1:23" s="48" customFormat="1" ht="15" hidden="1"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</row>
    <row r="90" spans="1:23" s="48" customFormat="1" ht="15" hidden="1">
      <c r="B90" s="49"/>
      <c r="C90" s="49" t="s">
        <v>89</v>
      </c>
      <c r="D90" s="49"/>
      <c r="E90" s="49">
        <f>B55</f>
        <v>0</v>
      </c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</row>
    <row r="91" spans="1:23" s="48" customFormat="1" ht="15" hidden="1">
      <c r="B91" s="49"/>
      <c r="C91" s="49" t="s">
        <v>26</v>
      </c>
      <c r="D91" s="49"/>
      <c r="E91" s="49" t="s">
        <v>26</v>
      </c>
      <c r="F91" s="49" t="s">
        <v>90</v>
      </c>
      <c r="G91" s="49" t="s">
        <v>91</v>
      </c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</row>
    <row r="92" spans="1:23" s="48" customFormat="1" ht="15" hidden="1">
      <c r="B92" s="49"/>
      <c r="C92" s="49">
        <v>0</v>
      </c>
      <c r="D92" s="49"/>
      <c r="E92" s="49">
        <v>7500</v>
      </c>
      <c r="F92" s="49">
        <v>1.4250000000000001E-2</v>
      </c>
      <c r="G92" s="49">
        <f>IF(B55&lt;E92,B55*F92,E92*F92)</f>
        <v>0</v>
      </c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</row>
    <row r="93" spans="1:23" s="48" customFormat="1" ht="15" hidden="1">
      <c r="B93" s="49"/>
      <c r="C93" s="49">
        <v>7500</v>
      </c>
      <c r="D93" s="49"/>
      <c r="E93" s="49">
        <v>17500</v>
      </c>
      <c r="F93" s="49">
        <v>1.14E-2</v>
      </c>
      <c r="G93" s="49" t="str">
        <f>IF(B55&lt;=C93," ",IF(B55&lt;E93,(B55-E92)*F93,(E93-C93)*F93))</f>
        <v xml:space="preserve"> </v>
      </c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</row>
    <row r="94" spans="1:23" s="48" customFormat="1" ht="15" hidden="1">
      <c r="B94" s="49"/>
      <c r="C94" s="49">
        <v>17500</v>
      </c>
      <c r="D94" s="49"/>
      <c r="E94" s="49">
        <v>30000</v>
      </c>
      <c r="F94" s="49">
        <v>6.8399999999999997E-3</v>
      </c>
      <c r="G94" s="49" t="str">
        <f>IF(B55&lt;=C94," ",IF(B55&lt;E94,(B55-E93)*F94,(E94-C94)*F94))</f>
        <v xml:space="preserve"> </v>
      </c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</row>
    <row r="95" spans="1:23" s="48" customFormat="1" ht="15" hidden="1">
      <c r="B95" s="49"/>
      <c r="C95" s="49">
        <v>30000</v>
      </c>
      <c r="D95" s="49"/>
      <c r="E95" s="49">
        <v>45495</v>
      </c>
      <c r="F95" s="49">
        <v>5.7000000000000002E-3</v>
      </c>
      <c r="G95" s="49" t="str">
        <f>IF(B55&lt;=C95," ",IF(B55&lt;E95,(B55-E94)*F95,(E95-C95)*F95))</f>
        <v xml:space="preserve"> </v>
      </c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</row>
    <row r="96" spans="1:23" s="48" customFormat="1" ht="15" hidden="1">
      <c r="B96" s="49"/>
      <c r="C96" s="49">
        <v>45495</v>
      </c>
      <c r="D96" s="49"/>
      <c r="E96" s="49">
        <v>64095</v>
      </c>
      <c r="F96" s="49">
        <v>4.5599999999999998E-3</v>
      </c>
      <c r="G96" s="49" t="str">
        <f>IF(B55&lt;=C96," ",IF(B55&lt;E96,(B55-E95)*F96,(E96-C96)*F96))</f>
        <v xml:space="preserve"> </v>
      </c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</row>
    <row r="97" spans="1:23" s="48" customFormat="1" ht="15" hidden="1">
      <c r="B97" s="49"/>
      <c r="C97" s="49">
        <v>64095</v>
      </c>
      <c r="D97" s="49"/>
      <c r="E97" s="49">
        <v>250095</v>
      </c>
      <c r="F97" s="49">
        <v>2.2799999999999999E-3</v>
      </c>
      <c r="G97" s="49" t="str">
        <f>IF(B55&lt;=C97," ",IF(B55&lt;E97,(B55-E96)*F97,(E97-C97)*F97))</f>
        <v xml:space="preserve"> </v>
      </c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</row>
    <row r="98" spans="1:23" s="48" customFormat="1" ht="15" hidden="1">
      <c r="B98" s="49"/>
      <c r="C98" s="49">
        <v>250095</v>
      </c>
      <c r="D98" s="49"/>
      <c r="E98" s="49">
        <v>99999999999</v>
      </c>
      <c r="F98" s="49">
        <v>4.5600000000000003E-4</v>
      </c>
      <c r="G98" s="49" t="str">
        <f>IF(B55&lt;=C98," ",IF(B55&lt;E98,(B55-E97)*F98,(E98-C98)*F98))</f>
        <v xml:space="preserve"> </v>
      </c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</row>
    <row r="99" spans="1:23" s="48" customFormat="1" ht="15" hidden="1"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</row>
    <row r="100" spans="1:23" s="48" customFormat="1" ht="15" hidden="1">
      <c r="B100" s="49"/>
      <c r="C100" s="49" t="s">
        <v>28</v>
      </c>
      <c r="D100" s="49"/>
      <c r="E100" s="49"/>
      <c r="F100" s="49"/>
      <c r="G100" s="49"/>
      <c r="H100" s="49"/>
      <c r="I100" s="49"/>
      <c r="J100" s="49" t="s">
        <v>92</v>
      </c>
      <c r="K100" s="49">
        <f>SUM(G92:G99)</f>
        <v>0</v>
      </c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</row>
    <row r="101" spans="1:23" s="48" customFormat="1" ht="15" hidden="1">
      <c r="B101" s="49"/>
      <c r="C101" s="49"/>
      <c r="D101" s="49"/>
      <c r="E101" s="49"/>
      <c r="F101" s="49"/>
      <c r="G101" s="49"/>
      <c r="H101" s="49"/>
      <c r="I101" s="49"/>
      <c r="J101" s="49" t="s">
        <v>93</v>
      </c>
      <c r="K101" s="49">
        <f>K100/4</f>
        <v>0</v>
      </c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</row>
    <row r="102" spans="1:23" hidden="1">
      <c r="A102" s="9"/>
      <c r="B102" s="6"/>
      <c r="C102" s="6"/>
      <c r="D102" s="13"/>
      <c r="E102" s="4"/>
      <c r="F102" s="4"/>
      <c r="G102" s="4"/>
    </row>
    <row r="103" spans="1:23" hidden="1">
      <c r="A103" s="9"/>
      <c r="B103" s="6"/>
      <c r="C103" s="6"/>
      <c r="D103" s="13"/>
      <c r="E103" s="4"/>
      <c r="F103" s="4"/>
      <c r="G103" s="4"/>
    </row>
    <row r="104" spans="1:23" hidden="1">
      <c r="A104" s="9"/>
      <c r="B104" s="6"/>
      <c r="C104" s="6"/>
      <c r="D104" s="13"/>
      <c r="E104" s="4"/>
      <c r="F104" s="4"/>
      <c r="G104" s="4"/>
    </row>
    <row r="105" spans="1:23" hidden="1">
      <c r="A105" s="9"/>
      <c r="B105" s="6"/>
      <c r="C105" s="6"/>
      <c r="D105" s="13"/>
      <c r="E105" s="4"/>
      <c r="F105" s="4"/>
      <c r="G105" s="4"/>
    </row>
    <row r="106" spans="1:23" hidden="1">
      <c r="A106" s="9"/>
      <c r="B106" s="6"/>
      <c r="C106" s="6"/>
      <c r="D106" s="13"/>
      <c r="E106" s="4"/>
      <c r="F106" s="4"/>
      <c r="G106" s="4"/>
    </row>
    <row r="107" spans="1:23" hidden="1">
      <c r="A107" s="9"/>
      <c r="B107" s="6"/>
      <c r="C107" s="6"/>
      <c r="D107" s="13"/>
      <c r="E107" s="4"/>
      <c r="F107" s="4"/>
      <c r="G107" s="4"/>
    </row>
    <row r="108" spans="1:23" hidden="1">
      <c r="A108" s="9"/>
      <c r="B108" s="102"/>
      <c r="C108" s="6"/>
      <c r="D108" s="13"/>
      <c r="E108" s="4"/>
      <c r="F108" s="4"/>
      <c r="G108" s="4"/>
    </row>
    <row r="109" spans="1:23" hidden="1">
      <c r="A109" s="9"/>
      <c r="B109" s="6"/>
      <c r="C109" s="6"/>
      <c r="D109" s="13"/>
      <c r="E109" s="4"/>
      <c r="F109" s="4"/>
      <c r="G109" s="4"/>
    </row>
    <row r="110" spans="1:23" hidden="1">
      <c r="A110" s="9"/>
      <c r="B110" s="6"/>
      <c r="C110" s="6"/>
      <c r="D110" s="16"/>
      <c r="E110" s="13"/>
      <c r="F110" s="4"/>
      <c r="G110" s="8"/>
    </row>
    <row r="111" spans="1:23" hidden="1">
      <c r="A111" s="9"/>
      <c r="B111" s="6"/>
      <c r="C111" s="6"/>
      <c r="D111" s="16"/>
      <c r="E111" s="78" t="s">
        <v>84</v>
      </c>
      <c r="F111" s="78" t="s">
        <v>84</v>
      </c>
      <c r="G111" s="78" t="s">
        <v>84</v>
      </c>
      <c r="H111" s="78" t="s">
        <v>84</v>
      </c>
    </row>
    <row r="112" spans="1:23" hidden="1">
      <c r="A112" s="9"/>
      <c r="B112" s="6"/>
      <c r="C112" s="6"/>
      <c r="D112" s="16"/>
      <c r="E112" s="78" t="s">
        <v>83</v>
      </c>
      <c r="F112" s="78" t="s">
        <v>83</v>
      </c>
      <c r="G112" s="78" t="s">
        <v>83</v>
      </c>
      <c r="H112" s="78" t="s">
        <v>83</v>
      </c>
    </row>
    <row r="113" spans="1:23" hidden="1">
      <c r="A113" s="9"/>
      <c r="B113" s="6"/>
      <c r="C113" s="6"/>
      <c r="D113" s="16"/>
      <c r="E113" s="78"/>
      <c r="F113" s="78"/>
      <c r="G113" s="78"/>
      <c r="H113" s="78"/>
    </row>
    <row r="114" spans="1:23" hidden="1">
      <c r="A114" s="9"/>
      <c r="B114" s="6"/>
      <c r="C114" s="6"/>
      <c r="D114" s="16"/>
      <c r="E114" s="78"/>
      <c r="F114" s="78"/>
      <c r="G114" s="78" t="s">
        <v>84</v>
      </c>
      <c r="H114" s="78"/>
    </row>
    <row r="115" spans="1:23" hidden="1">
      <c r="A115" s="9"/>
      <c r="B115" s="6"/>
      <c r="C115" s="6"/>
      <c r="D115" s="16"/>
      <c r="E115" s="78">
        <f>IF(C37="koper",D37,0)</f>
        <v>0</v>
      </c>
      <c r="F115" s="78">
        <f>IF(C37="koper",D37*21%,0)</f>
        <v>0</v>
      </c>
      <c r="G115" s="78" t="s">
        <v>83</v>
      </c>
      <c r="H115" s="78"/>
    </row>
    <row r="116" spans="1:23" hidden="1">
      <c r="A116" s="9"/>
      <c r="B116" s="6"/>
      <c r="C116" s="6"/>
      <c r="D116" s="16"/>
      <c r="E116" s="78">
        <f>IF(C38="koper",D38,0)</f>
        <v>0</v>
      </c>
      <c r="F116" s="78">
        <f>IF(C39="koper",D39*21%,0)</f>
        <v>0</v>
      </c>
      <c r="G116" s="78"/>
      <c r="H116" s="78"/>
    </row>
    <row r="117" spans="1:23" hidden="1">
      <c r="A117" s="9"/>
      <c r="B117" s="6"/>
      <c r="C117" s="6"/>
      <c r="D117" s="16"/>
      <c r="E117" s="78">
        <f>IF(C39="koper",D39,0)</f>
        <v>0</v>
      </c>
      <c r="F117" s="78">
        <f>IF(C40="koper",D40*21%,0)</f>
        <v>0</v>
      </c>
      <c r="G117" s="78"/>
      <c r="H117" s="78"/>
    </row>
    <row r="118" spans="1:23" hidden="1">
      <c r="A118" s="6"/>
      <c r="B118" s="6"/>
      <c r="C118" s="6"/>
      <c r="D118" s="17"/>
      <c r="E118" s="78">
        <f>IF(C40="koper",D40,0)</f>
        <v>0</v>
      </c>
      <c r="F118" s="78">
        <f>SUM(F115:F117)</f>
        <v>0</v>
      </c>
      <c r="G118" s="78"/>
      <c r="H118" s="78"/>
    </row>
    <row r="119" spans="1:23" hidden="1">
      <c r="A119" s="6"/>
      <c r="B119" s="6"/>
      <c r="C119" s="6"/>
      <c r="D119" s="17"/>
      <c r="E119" s="78">
        <f>SUM(E115:E118)</f>
        <v>0</v>
      </c>
      <c r="F119" s="78"/>
      <c r="G119" s="78"/>
      <c r="H119" s="78"/>
    </row>
    <row r="120" spans="1:23" hidden="1">
      <c r="A120" s="9"/>
      <c r="B120" s="6"/>
      <c r="C120" s="6"/>
      <c r="D120" s="6"/>
      <c r="E120" s="78"/>
      <c r="F120" s="78"/>
      <c r="G120" s="78"/>
      <c r="H120" s="78"/>
    </row>
    <row r="121" spans="1:23" hidden="1">
      <c r="A121" s="7"/>
      <c r="B121" s="7"/>
      <c r="C121" s="7"/>
      <c r="D121" s="7"/>
      <c r="E121" s="78">
        <f>IF(C37="verkoper",D37,0)</f>
        <v>0</v>
      </c>
      <c r="F121" s="78"/>
      <c r="G121" s="78"/>
      <c r="H121" s="78"/>
    </row>
    <row r="122" spans="1:23" hidden="1">
      <c r="A122" s="7"/>
      <c r="B122" s="7"/>
      <c r="E122" s="78">
        <f>IF(C38="verkoper",D38,0)</f>
        <v>0</v>
      </c>
      <c r="F122" s="78">
        <f>IF(C37="verkoper",D37*21%,0)</f>
        <v>0</v>
      </c>
      <c r="G122" s="78"/>
      <c r="H122" s="78"/>
    </row>
    <row r="123" spans="1:23" hidden="1">
      <c r="A123" s="7"/>
      <c r="B123" s="7"/>
      <c r="E123" s="78">
        <f>IF(C39="verkoper",D39,0)</f>
        <v>0</v>
      </c>
      <c r="F123" s="78">
        <f>IF(C39="verkoper",D39*21%,0)</f>
        <v>0</v>
      </c>
      <c r="G123" s="78"/>
      <c r="H123" s="78"/>
    </row>
    <row r="124" spans="1:23" hidden="1">
      <c r="A124" s="7"/>
      <c r="B124" s="7"/>
      <c r="E124" s="78">
        <f>IF(C40="verkoper",D40,0)</f>
        <v>0</v>
      </c>
      <c r="F124" s="78">
        <f>IF(C40="verkoper",D40*21%,0)</f>
        <v>0</v>
      </c>
      <c r="G124" s="78"/>
      <c r="H124" s="78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</row>
    <row r="125" spans="1:23" hidden="1">
      <c r="A125" s="7"/>
      <c r="B125" s="23"/>
      <c r="E125" s="78">
        <f>SUM(E121:E124)</f>
        <v>0</v>
      </c>
      <c r="F125" s="78">
        <f>SUM(F122:F124)</f>
        <v>0</v>
      </c>
      <c r="G125" s="78"/>
      <c r="H125" s="78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</row>
    <row r="126" spans="1:23" hidden="1">
      <c r="B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</row>
    <row r="127" spans="1:23" ht="14.25" hidden="1">
      <c r="B127" s="22"/>
      <c r="C127" s="24"/>
      <c r="D127" s="24"/>
      <c r="E127" s="20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</row>
    <row r="128" spans="1:23" ht="14.25" hidden="1">
      <c r="B128" s="22"/>
      <c r="D128" s="24"/>
      <c r="E128" s="20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</row>
    <row r="129" spans="1:23" ht="15" hidden="1">
      <c r="A129" s="71" t="s">
        <v>39</v>
      </c>
      <c r="B129" s="49"/>
      <c r="C129" s="49" t="s">
        <v>29</v>
      </c>
      <c r="D129" s="49" t="s">
        <v>29</v>
      </c>
      <c r="E129" s="49" t="s">
        <v>29</v>
      </c>
      <c r="F129" s="49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</row>
    <row r="130" spans="1:23" ht="15.75" hidden="1">
      <c r="A130" s="72" t="s">
        <v>40</v>
      </c>
      <c r="B130" s="50"/>
      <c r="C130" s="49" t="s">
        <v>30</v>
      </c>
      <c r="D130" s="49" t="s">
        <v>30</v>
      </c>
      <c r="E130" s="49" t="s">
        <v>30</v>
      </c>
      <c r="F130" s="49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</row>
    <row r="131" spans="1:23" ht="15.75" hidden="1">
      <c r="A131" s="72" t="s">
        <v>41</v>
      </c>
      <c r="B131" s="50"/>
      <c r="C131" s="49"/>
      <c r="D131" s="49"/>
      <c r="E131" s="49"/>
      <c r="F131" s="49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</row>
    <row r="132" spans="1:23" ht="15.75" hidden="1">
      <c r="A132" s="72" t="s">
        <v>42</v>
      </c>
      <c r="B132" s="50"/>
      <c r="C132" s="51">
        <f>B5*12.5/100</f>
        <v>0</v>
      </c>
      <c r="D132" s="49"/>
      <c r="E132" s="49"/>
      <c r="F132" s="49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</row>
    <row r="133" spans="1:23" ht="15.75" hidden="1">
      <c r="A133" s="72" t="s">
        <v>43</v>
      </c>
      <c r="B133" s="50"/>
      <c r="C133" s="52">
        <f>B5*10%</f>
        <v>0</v>
      </c>
      <c r="D133" s="49"/>
      <c r="E133" s="49"/>
      <c r="F133" s="49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</row>
    <row r="134" spans="1:23" ht="15.75" hidden="1">
      <c r="A134" s="72" t="s">
        <v>44</v>
      </c>
      <c r="B134" s="50"/>
      <c r="C134" s="70">
        <f>IF(B5&gt;150000,9000+(B5-150000)*12.5%,B5*6%)</f>
        <v>0</v>
      </c>
      <c r="D134" s="70">
        <f>IF(B5&gt;160000,9600+(B5-160000)*12.5%,B5*6%)</f>
        <v>0</v>
      </c>
      <c r="E134" s="49"/>
      <c r="F134" s="52">
        <f>IF(AND(B12="ja",B13="NVT",B14="ja"),C135,0)</f>
        <v>0</v>
      </c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</row>
    <row r="135" spans="1:23" ht="15.75" hidden="1">
      <c r="A135" s="72" t="s">
        <v>45</v>
      </c>
      <c r="B135" s="50"/>
      <c r="C135" s="70">
        <f>IF(B5&gt;150000,7500+(B5-150000)*10%,B5*5%)</f>
        <v>0</v>
      </c>
      <c r="D135" s="70">
        <f>IF(B5&gt;160000,8000+(B5-160000)*10%,B5*5%)</f>
        <v>0</v>
      </c>
      <c r="E135" s="49"/>
      <c r="F135" s="52">
        <f>IF(AND(B12="ja",B13="NVT",B14="neen"),C134,0)</f>
        <v>0</v>
      </c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</row>
    <row r="136" spans="1:23" ht="15.75" hidden="1">
      <c r="A136" s="72" t="s">
        <v>46</v>
      </c>
      <c r="B136" s="50"/>
      <c r="C136" s="49"/>
      <c r="D136" s="49"/>
      <c r="E136" s="49"/>
      <c r="F136" s="52">
        <f>IF(AND(B12="neen",B14="ja"),C133,0)</f>
        <v>0</v>
      </c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</row>
    <row r="137" spans="1:23" ht="15.75" hidden="1">
      <c r="A137" s="72" t="s">
        <v>47</v>
      </c>
      <c r="B137" s="50"/>
      <c r="C137" s="49"/>
      <c r="D137" s="49"/>
      <c r="E137" s="49"/>
      <c r="F137" s="52">
        <f>IF(AND(B12="neen",B14="neen"),C132,0)</f>
        <v>0</v>
      </c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</row>
    <row r="138" spans="1:23" ht="15.75" hidden="1">
      <c r="A138" s="72" t="s">
        <v>48</v>
      </c>
      <c r="B138" s="50"/>
      <c r="C138" s="49"/>
      <c r="D138" s="49"/>
      <c r="E138" s="49"/>
      <c r="F138" s="52">
        <f>IF(AND(B12="ja",B13&lt;&gt;"NVT",B14="ja"),D135,0)</f>
        <v>0</v>
      </c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</row>
    <row r="139" spans="1:23" ht="15.75" hidden="1">
      <c r="A139" s="72" t="s">
        <v>76</v>
      </c>
      <c r="B139" s="50"/>
      <c r="C139" s="49"/>
      <c r="D139" s="49"/>
      <c r="E139" s="49"/>
      <c r="F139" s="52">
        <f>IF(AND(B12="ja",B13&lt;&gt;"NVT",B14="neen"),D134,0)</f>
        <v>0</v>
      </c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</row>
    <row r="140" spans="1:23" ht="15.75" hidden="1">
      <c r="A140" s="72" t="s">
        <v>49</v>
      </c>
      <c r="B140" s="50"/>
      <c r="C140" s="49"/>
      <c r="D140" s="49"/>
      <c r="E140" s="49"/>
      <c r="F140" s="5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</row>
    <row r="141" spans="1:23" ht="15.75" hidden="1">
      <c r="A141" s="72" t="s">
        <v>50</v>
      </c>
      <c r="B141" s="50"/>
      <c r="C141" s="49"/>
      <c r="D141" s="49"/>
      <c r="E141" s="49"/>
      <c r="F141" s="52">
        <f>SUM(F134:F140)</f>
        <v>0</v>
      </c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</row>
    <row r="142" spans="1:23" ht="15.75" hidden="1">
      <c r="A142" s="72" t="s">
        <v>51</v>
      </c>
      <c r="B142" s="50"/>
      <c r="C142" s="49"/>
      <c r="D142" s="49"/>
      <c r="E142" s="49"/>
      <c r="F142" s="49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</row>
    <row r="143" spans="1:23" ht="15.75" hidden="1">
      <c r="A143" s="72" t="s">
        <v>77</v>
      </c>
      <c r="B143" s="50"/>
      <c r="C143" s="49"/>
      <c r="D143" s="49"/>
      <c r="E143" s="49"/>
      <c r="F143" s="49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</row>
    <row r="144" spans="1:23" ht="15.75" hidden="1">
      <c r="A144" s="72" t="s">
        <v>52</v>
      </c>
      <c r="B144" s="50"/>
      <c r="C144" s="49"/>
      <c r="D144" s="49"/>
      <c r="E144" s="49"/>
      <c r="F144" s="49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</row>
    <row r="145" spans="1:23" ht="15.75" hidden="1">
      <c r="A145" s="72" t="s">
        <v>53</v>
      </c>
      <c r="B145" s="50"/>
      <c r="C145" s="49"/>
      <c r="D145" s="49"/>
      <c r="E145" s="49"/>
      <c r="F145" s="49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</row>
    <row r="146" spans="1:23" ht="15.75" hidden="1">
      <c r="A146" s="72" t="s">
        <v>54</v>
      </c>
      <c r="B146" s="50"/>
      <c r="C146" s="49"/>
      <c r="D146" s="49"/>
      <c r="E146" s="49"/>
      <c r="F146" s="49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</row>
    <row r="147" spans="1:23" ht="15.75" hidden="1">
      <c r="A147" s="72" t="s">
        <v>55</v>
      </c>
      <c r="B147" s="49"/>
      <c r="C147" s="49"/>
      <c r="D147" s="49"/>
      <c r="E147" s="49"/>
      <c r="F147" s="49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</row>
    <row r="148" spans="1:23" ht="15.75" hidden="1">
      <c r="A148" s="72" t="s">
        <v>56</v>
      </c>
      <c r="B148" s="49"/>
      <c r="C148" s="49"/>
      <c r="D148" s="49"/>
      <c r="E148" s="49"/>
      <c r="F148" s="49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</row>
    <row r="149" spans="1:23" ht="15.75" hidden="1">
      <c r="A149" s="72" t="s">
        <v>57</v>
      </c>
      <c r="B149" s="49"/>
      <c r="C149" s="49"/>
      <c r="D149" s="49"/>
      <c r="E149" s="49"/>
      <c r="F149" s="49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</row>
    <row r="150" spans="1:23" ht="15.75" hidden="1">
      <c r="A150" s="72" t="s">
        <v>58</v>
      </c>
      <c r="B150" s="49"/>
      <c r="C150" s="49"/>
      <c r="D150" s="49"/>
      <c r="E150" s="49"/>
      <c r="F150" s="49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</row>
    <row r="151" spans="1:23" ht="15.75" hidden="1">
      <c r="A151" s="72" t="s">
        <v>59</v>
      </c>
      <c r="B151" s="49"/>
      <c r="C151" s="49"/>
      <c r="D151" s="49"/>
      <c r="E151" s="49"/>
      <c r="F151" s="49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</row>
    <row r="152" spans="1:23" ht="15.75" hidden="1">
      <c r="A152" s="72" t="s">
        <v>60</v>
      </c>
      <c r="B152" s="49"/>
      <c r="C152" s="49"/>
      <c r="D152" s="49"/>
      <c r="E152" s="49"/>
      <c r="F152" s="49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</row>
    <row r="153" spans="1:23" ht="15.75" hidden="1">
      <c r="A153" s="72" t="s">
        <v>61</v>
      </c>
      <c r="B153" s="49"/>
      <c r="C153" s="49"/>
      <c r="D153" s="49"/>
      <c r="E153" s="49"/>
      <c r="F153" s="49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</row>
    <row r="154" spans="1:23" ht="15.75" hidden="1">
      <c r="A154" s="72" t="s">
        <v>62</v>
      </c>
      <c r="B154" s="53"/>
      <c r="C154" s="49"/>
      <c r="D154" s="49"/>
      <c r="E154" s="49"/>
      <c r="F154" s="49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</row>
    <row r="155" spans="1:23" ht="15.75" hidden="1">
      <c r="A155" s="72" t="s">
        <v>63</v>
      </c>
      <c r="B155" s="53"/>
      <c r="C155" s="49"/>
      <c r="D155" s="49"/>
      <c r="E155" s="49"/>
      <c r="F155" s="49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</row>
    <row r="156" spans="1:23" ht="15.75" hidden="1">
      <c r="A156" s="72" t="s">
        <v>64</v>
      </c>
      <c r="B156" s="49"/>
      <c r="C156" s="49"/>
      <c r="D156" s="49"/>
      <c r="E156" s="49"/>
      <c r="F156" s="49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</row>
    <row r="157" spans="1:23" ht="15.75" hidden="1">
      <c r="A157" s="72" t="s">
        <v>78</v>
      </c>
      <c r="B157" s="49"/>
      <c r="C157" s="49"/>
      <c r="D157" s="49"/>
      <c r="E157" s="49"/>
      <c r="F157" s="49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</row>
    <row r="158" spans="1:23" ht="15.75" hidden="1">
      <c r="A158" s="72" t="s">
        <v>79</v>
      </c>
      <c r="B158" s="49"/>
      <c r="C158" s="49"/>
      <c r="D158" s="49"/>
      <c r="E158" s="49"/>
      <c r="F158" s="49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</row>
    <row r="159" spans="1:23" ht="15.75" hidden="1">
      <c r="A159" s="72" t="s">
        <v>65</v>
      </c>
      <c r="B159" s="54"/>
      <c r="C159" s="49"/>
      <c r="D159" s="49"/>
      <c r="E159" s="55"/>
      <c r="F159" s="55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</row>
    <row r="160" spans="1:23" ht="15.75" hidden="1">
      <c r="A160" s="72" t="s">
        <v>66</v>
      </c>
      <c r="B160" s="48"/>
      <c r="C160" s="48"/>
      <c r="D160" s="48"/>
      <c r="E160" s="55"/>
      <c r="F160" s="55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</row>
    <row r="161" spans="1:23" ht="15.75" hidden="1">
      <c r="A161" s="72" t="s">
        <v>80</v>
      </c>
      <c r="B161" s="48"/>
      <c r="C161" s="48"/>
      <c r="D161" s="48"/>
      <c r="E161" s="48"/>
      <c r="F161" s="48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</row>
    <row r="162" spans="1:23" ht="15.75" hidden="1">
      <c r="A162" s="72" t="s">
        <v>81</v>
      </c>
      <c r="B162" s="48"/>
      <c r="C162" s="48"/>
      <c r="D162" s="48"/>
      <c r="E162" s="48"/>
      <c r="F162" s="48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</row>
    <row r="163" spans="1:23" ht="15.75" hidden="1">
      <c r="A163" s="72" t="s">
        <v>67</v>
      </c>
      <c r="B163" s="48"/>
      <c r="C163" s="48" t="s">
        <v>24</v>
      </c>
      <c r="D163" s="48" t="s">
        <v>25</v>
      </c>
      <c r="E163" s="48"/>
      <c r="F163" s="48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</row>
    <row r="164" spans="1:23" ht="15.75" hidden="1">
      <c r="A164" s="72" t="s">
        <v>68</v>
      </c>
      <c r="B164" s="48"/>
      <c r="C164" s="48"/>
      <c r="D164" s="48">
        <v>525</v>
      </c>
      <c r="E164" s="48"/>
      <c r="F164" s="48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</row>
    <row r="165" spans="1:23" ht="15.75" hidden="1">
      <c r="A165" s="72" t="s">
        <v>69</v>
      </c>
      <c r="B165" s="48"/>
      <c r="C165" s="48"/>
      <c r="D165" s="48">
        <v>100</v>
      </c>
      <c r="E165" s="48"/>
      <c r="F165" s="48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</row>
    <row r="166" spans="1:23" ht="15.75" hidden="1">
      <c r="A166" s="72" t="s">
        <v>70</v>
      </c>
      <c r="B166" s="48"/>
      <c r="C166" s="48"/>
      <c r="D166" s="48">
        <v>675</v>
      </c>
      <c r="E166" s="48"/>
      <c r="F166" s="48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</row>
    <row r="167" spans="1:23" ht="15.75" hidden="1">
      <c r="A167" s="72" t="s">
        <v>71</v>
      </c>
      <c r="B167" s="48"/>
      <c r="C167" s="48"/>
      <c r="D167" s="48"/>
      <c r="E167" s="48"/>
      <c r="F167" s="48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</row>
    <row r="168" spans="1:23" ht="15" hidden="1">
      <c r="A168" s="48"/>
      <c r="B168" s="48"/>
      <c r="C168" s="48"/>
      <c r="D168" s="48"/>
      <c r="E168" s="48"/>
      <c r="F168" s="48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</row>
    <row r="169" spans="1:23" ht="15" hidden="1">
      <c r="A169" s="48"/>
      <c r="B169" s="48"/>
      <c r="C169" s="48"/>
      <c r="D169" s="48"/>
      <c r="E169" s="48"/>
      <c r="F169" s="48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</row>
    <row r="170" spans="1:23" ht="14.25" hidden="1">
      <c r="A170" s="56" t="s">
        <v>26</v>
      </c>
      <c r="B170" s="56"/>
      <c r="C170" s="56" t="s">
        <v>26</v>
      </c>
      <c r="D170" s="57" t="s">
        <v>27</v>
      </c>
      <c r="E170" s="58"/>
      <c r="F170" s="56" t="s">
        <v>7</v>
      </c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</row>
    <row r="171" spans="1:23" ht="15" hidden="1">
      <c r="A171" s="59">
        <v>0</v>
      </c>
      <c r="B171" s="60"/>
      <c r="C171" s="59">
        <v>7500</v>
      </c>
      <c r="D171" s="61">
        <v>4.5600000000000002E-2</v>
      </c>
      <c r="E171" s="62"/>
      <c r="F171" s="59">
        <f>IF(B10&lt;C171,B10*D171,C171*D171)</f>
        <v>0</v>
      </c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</row>
    <row r="172" spans="1:23" ht="15" hidden="1">
      <c r="A172" s="59">
        <v>7500</v>
      </c>
      <c r="B172" s="60"/>
      <c r="C172" s="59">
        <v>17500</v>
      </c>
      <c r="D172" s="61">
        <v>2.8500000000000001E-2</v>
      </c>
      <c r="E172" s="62"/>
      <c r="F172" s="60" t="str">
        <f>IF(B10&lt;=A172," ",IF(B10&lt;C172,(B10-C171)*D172,(C172-A172)*D172))</f>
        <v xml:space="preserve"> </v>
      </c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</row>
    <row r="173" spans="1:23" ht="15" hidden="1">
      <c r="A173" s="59">
        <v>17500</v>
      </c>
      <c r="B173" s="60"/>
      <c r="C173" s="59">
        <v>30000</v>
      </c>
      <c r="D173" s="61">
        <v>2.2800000000000001E-2</v>
      </c>
      <c r="E173" s="62"/>
      <c r="F173" s="60" t="str">
        <f>IF(B10&lt;=A173," ",IF(B10&lt;C173,(B10-C172)*D173,(C173-A173)*D173))</f>
        <v xml:space="preserve"> </v>
      </c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</row>
    <row r="174" spans="1:23" ht="15" hidden="1">
      <c r="A174" s="59">
        <v>30000</v>
      </c>
      <c r="B174" s="60"/>
      <c r="C174" s="59">
        <v>45495</v>
      </c>
      <c r="D174" s="61">
        <v>1.7100000000000001E-2</v>
      </c>
      <c r="E174" s="62"/>
      <c r="F174" s="60" t="str">
        <f>IF(B10&lt;=A174," ",IF(B10&lt;C174,(B10-C173)*D174,(C174-A174)*D174))</f>
        <v xml:space="preserve"> </v>
      </c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</row>
    <row r="175" spans="1:23" ht="15" hidden="1">
      <c r="A175" s="59">
        <v>45495</v>
      </c>
      <c r="B175" s="60"/>
      <c r="C175" s="59">
        <v>64095</v>
      </c>
      <c r="D175" s="61">
        <v>1.14E-2</v>
      </c>
      <c r="E175" s="62"/>
      <c r="F175" s="60" t="str">
        <f>IF(B10&lt;=A175," ",IF(B10&lt;C175,(B10-C174)*D175,(C175-A175)*D175))</f>
        <v xml:space="preserve"> </v>
      </c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</row>
    <row r="176" spans="1:23" ht="15" hidden="1">
      <c r="A176" s="59">
        <v>64095</v>
      </c>
      <c r="B176" s="60"/>
      <c r="C176" s="59">
        <v>250095</v>
      </c>
      <c r="D176" s="61">
        <v>5.7000000000000002E-3</v>
      </c>
      <c r="E176" s="62"/>
      <c r="F176" s="60" t="str">
        <f>IF(B10&lt;=A176," ",IF(B10&lt;C176,(B10-C175)*D176,(C176-A176)*D176))</f>
        <v xml:space="preserve"> </v>
      </c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</row>
    <row r="177" spans="1:23" ht="15" hidden="1">
      <c r="A177" s="59">
        <v>250095</v>
      </c>
      <c r="B177" s="60"/>
      <c r="C177" s="59">
        <v>999999999</v>
      </c>
      <c r="D177" s="61">
        <v>5.6999999999999998E-4</v>
      </c>
      <c r="E177" s="62"/>
      <c r="F177" s="60" t="str">
        <f>IF(B10&lt;=A177," ",IF(B10&lt;C177,(B10-C176)*D177,(C177-A177)*D177))</f>
        <v xml:space="preserve"> </v>
      </c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</row>
    <row r="178" spans="1:23" ht="15" hidden="1">
      <c r="A178" s="63"/>
      <c r="B178" s="64"/>
      <c r="C178" s="64"/>
      <c r="D178" s="65"/>
      <c r="E178" s="66"/>
      <c r="F178" s="66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</row>
    <row r="179" spans="1:23" ht="15" hidden="1">
      <c r="A179" s="56" t="s">
        <v>28</v>
      </c>
      <c r="B179" s="67"/>
      <c r="C179" s="64"/>
      <c r="D179" s="68"/>
      <c r="E179" s="66"/>
      <c r="F179" s="69">
        <f>SUM(F171:F178)</f>
        <v>0</v>
      </c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</row>
    <row r="180" spans="1:23" ht="15" hidden="1">
      <c r="A180" s="48"/>
      <c r="B180" s="48"/>
      <c r="C180" s="48"/>
      <c r="D180" s="48"/>
      <c r="E180" s="48"/>
      <c r="F180" s="48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</row>
    <row r="181" spans="1:23" hidden="1"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</row>
    <row r="182" spans="1:23" hidden="1"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</row>
    <row r="183" spans="1:23" hidden="1"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</row>
    <row r="184" spans="1:23" hidden="1"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</row>
    <row r="185" spans="1:23" hidden="1"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</row>
    <row r="186" spans="1:23" hidden="1"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</row>
    <row r="187" spans="1:23" hidden="1"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</row>
    <row r="188" spans="1:23" hidden="1"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</row>
    <row r="189" spans="1:23" hidden="1">
      <c r="A189" s="25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</row>
    <row r="190" spans="1:23" hidden="1">
      <c r="B190" s="22"/>
      <c r="C190" s="22"/>
      <c r="D190" s="22"/>
      <c r="E190" s="22"/>
      <c r="F190" s="22"/>
      <c r="G190" s="22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2"/>
      <c r="V190" s="22"/>
      <c r="W190" s="22"/>
    </row>
    <row r="191" spans="1:23" hidden="1">
      <c r="A191" s="27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2"/>
      <c r="V191" s="22"/>
      <c r="W191" s="22"/>
    </row>
    <row r="192" spans="1:23" hidden="1">
      <c r="A192" s="27"/>
      <c r="B192" s="13" t="e">
        <f>IF(#REF!="ja",-1500,0)</f>
        <v>#REF!</v>
      </c>
      <c r="C192" s="26" t="e">
        <f>IF(AND(#REF!="ja",#REF!="ja"),-750,0)</f>
        <v>#REF!</v>
      </c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2"/>
      <c r="V192" s="22"/>
      <c r="W192" s="22"/>
    </row>
    <row r="193" spans="1:23" hidden="1">
      <c r="A193" s="27"/>
      <c r="B193" s="13" t="e">
        <f>IF(#REF!="ja",-750,0)</f>
        <v>#REF!</v>
      </c>
      <c r="C193" s="26" t="e">
        <f>IF(AND(#REF!="neen",#REF!="ja"),-1500,0)</f>
        <v>#REF!</v>
      </c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2"/>
      <c r="V193" s="22"/>
      <c r="W193" s="22"/>
    </row>
    <row r="194" spans="1:23" hidden="1">
      <c r="A194" s="27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2"/>
      <c r="V194" s="22"/>
      <c r="W194" s="22"/>
    </row>
    <row r="195" spans="1:23" hidden="1">
      <c r="A195" s="27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2"/>
      <c r="V195" s="22"/>
      <c r="W195" s="22"/>
    </row>
    <row r="196" spans="1:23" ht="13.5" hidden="1" thickBot="1">
      <c r="A196" s="27"/>
      <c r="B196" s="26"/>
      <c r="C196" s="26"/>
      <c r="D196" s="26"/>
      <c r="E196" s="26"/>
      <c r="F196" s="26"/>
      <c r="G196" s="26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</row>
    <row r="197" spans="1:23" ht="13.5" hidden="1" thickBot="1">
      <c r="A197" s="7"/>
      <c r="B197" s="28"/>
      <c r="C197" s="23"/>
      <c r="D197" s="23"/>
      <c r="E197" s="23"/>
      <c r="F197" s="23"/>
      <c r="G197" s="23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</row>
    <row r="198" spans="1:23" ht="13.5" hidden="1" thickBot="1">
      <c r="A198" s="7"/>
      <c r="B198" s="7"/>
      <c r="C198" s="7"/>
      <c r="D198" s="7"/>
      <c r="E198" s="29"/>
      <c r="F198" s="29"/>
      <c r="G198" s="29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</row>
    <row r="199" spans="1:23" hidden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</row>
    <row r="200" spans="1:23" hidden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</row>
    <row r="201" spans="1:23" hidden="1">
      <c r="A201" s="7" t="s">
        <v>2</v>
      </c>
      <c r="B201" s="7"/>
      <c r="C201" s="7" t="s">
        <v>24</v>
      </c>
      <c r="D201" s="7" t="s">
        <v>25</v>
      </c>
      <c r="E201" s="7"/>
      <c r="F201" s="19" t="s">
        <v>29</v>
      </c>
      <c r="G201" s="19" t="s">
        <v>29</v>
      </c>
      <c r="H201" s="19" t="s">
        <v>29</v>
      </c>
      <c r="I201" s="19" t="s">
        <v>29</v>
      </c>
      <c r="J201" s="7" t="s">
        <v>29</v>
      </c>
      <c r="K201" s="7" t="s">
        <v>29</v>
      </c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</row>
    <row r="202" spans="1:23" hidden="1">
      <c r="A202" s="7"/>
      <c r="B202" s="7"/>
      <c r="C202" s="7"/>
      <c r="D202" s="7">
        <v>525</v>
      </c>
      <c r="E202" s="7"/>
      <c r="F202" s="19" t="s">
        <v>30</v>
      </c>
      <c r="G202" s="19" t="s">
        <v>30</v>
      </c>
      <c r="H202" s="19" t="s">
        <v>30</v>
      </c>
      <c r="I202" s="19" t="s">
        <v>30</v>
      </c>
      <c r="J202" s="7" t="s">
        <v>30</v>
      </c>
      <c r="K202" s="7" t="s">
        <v>30</v>
      </c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</row>
    <row r="203" spans="1:23" hidden="1">
      <c r="A203" s="7"/>
      <c r="B203" s="7"/>
      <c r="C203" s="7"/>
      <c r="D203" s="7">
        <v>100</v>
      </c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</row>
    <row r="204" spans="1:23" hidden="1">
      <c r="A204" s="7"/>
      <c r="B204" s="7"/>
      <c r="C204" s="7"/>
      <c r="D204" s="7">
        <v>675</v>
      </c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</row>
    <row r="205" spans="1:23" hidden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</row>
    <row r="206" spans="1:23" hidden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</row>
    <row r="207" spans="1:23" hidden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</row>
    <row r="208" spans="1:23" ht="14.25" hidden="1">
      <c r="A208" s="30" t="s">
        <v>26</v>
      </c>
      <c r="B208" s="30"/>
      <c r="C208" s="30" t="s">
        <v>26</v>
      </c>
      <c r="D208" s="31" t="s">
        <v>27</v>
      </c>
      <c r="E208" s="32"/>
      <c r="F208" s="30" t="s">
        <v>7</v>
      </c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</row>
    <row r="209" spans="1:23" ht="15" hidden="1">
      <c r="A209" s="33">
        <v>0</v>
      </c>
      <c r="B209" s="34"/>
      <c r="C209" s="33">
        <v>7500</v>
      </c>
      <c r="D209" s="35">
        <v>4.5600000000000002E-2</v>
      </c>
      <c r="E209" s="36"/>
      <c r="F209" s="33">
        <f>IF($B$10&lt;C209,$B$10*D209,C209*D209)</f>
        <v>0</v>
      </c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</row>
    <row r="210" spans="1:23" ht="15" hidden="1">
      <c r="A210" s="33">
        <v>7500</v>
      </c>
      <c r="B210" s="34"/>
      <c r="C210" s="33">
        <v>17500</v>
      </c>
      <c r="D210" s="35">
        <v>2.8500000000000001E-2</v>
      </c>
      <c r="E210" s="36"/>
      <c r="F210" s="34" t="str">
        <f t="shared" ref="F210:F215" si="0">IF($B$10&lt;=A210," ",IF($B$10&lt;C210,($B$10-C209)*D210,(C210-A210)*D210))</f>
        <v xml:space="preserve"> </v>
      </c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</row>
    <row r="211" spans="1:23" ht="15" hidden="1">
      <c r="A211" s="33">
        <v>17500</v>
      </c>
      <c r="B211" s="34"/>
      <c r="C211" s="33">
        <v>30000</v>
      </c>
      <c r="D211" s="35">
        <v>2.2800000000000001E-2</v>
      </c>
      <c r="E211" s="36"/>
      <c r="F211" s="34" t="str">
        <f t="shared" si="0"/>
        <v xml:space="preserve"> </v>
      </c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</row>
    <row r="212" spans="1:23" ht="15" hidden="1">
      <c r="A212" s="33">
        <v>30000</v>
      </c>
      <c r="B212" s="34"/>
      <c r="C212" s="33">
        <v>45495</v>
      </c>
      <c r="D212" s="35">
        <v>1.7100000000000001E-2</v>
      </c>
      <c r="E212" s="36"/>
      <c r="F212" s="34" t="str">
        <f t="shared" si="0"/>
        <v xml:space="preserve"> </v>
      </c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</row>
    <row r="213" spans="1:23" ht="15" hidden="1">
      <c r="A213" s="33">
        <v>45495</v>
      </c>
      <c r="B213" s="34"/>
      <c r="C213" s="33">
        <v>64095</v>
      </c>
      <c r="D213" s="35">
        <v>1.14E-2</v>
      </c>
      <c r="E213" s="36"/>
      <c r="F213" s="34" t="str">
        <f t="shared" si="0"/>
        <v xml:space="preserve"> </v>
      </c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</row>
    <row r="214" spans="1:23" ht="15" hidden="1">
      <c r="A214" s="33">
        <v>64095</v>
      </c>
      <c r="B214" s="34"/>
      <c r="C214" s="33">
        <v>250095</v>
      </c>
      <c r="D214" s="35">
        <v>5.7000000000000002E-3</v>
      </c>
      <c r="E214" s="36"/>
      <c r="F214" s="34" t="str">
        <f t="shared" si="0"/>
        <v xml:space="preserve"> </v>
      </c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</row>
    <row r="215" spans="1:23" ht="15" hidden="1">
      <c r="A215" s="33">
        <v>250095</v>
      </c>
      <c r="B215" s="34"/>
      <c r="C215" s="33">
        <f>$B$10</f>
        <v>0</v>
      </c>
      <c r="D215" s="35">
        <v>5.6999999999999998E-4</v>
      </c>
      <c r="E215" s="36"/>
      <c r="F215" s="34" t="str">
        <f t="shared" si="0"/>
        <v xml:space="preserve"> </v>
      </c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</row>
    <row r="216" spans="1:23" ht="15" hidden="1">
      <c r="A216" s="37"/>
      <c r="B216" s="38"/>
      <c r="C216" s="38"/>
      <c r="D216" s="39"/>
      <c r="E216" s="40"/>
      <c r="F216" s="40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</row>
    <row r="217" spans="1:23" ht="15" hidden="1">
      <c r="A217" s="30" t="s">
        <v>28</v>
      </c>
      <c r="B217" s="41"/>
      <c r="C217" s="38"/>
      <c r="D217" s="42"/>
      <c r="E217" s="40"/>
      <c r="F217" s="43">
        <f>SUM(F209:F216)</f>
        <v>0</v>
      </c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</row>
    <row r="218" spans="1:23" hidden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</row>
    <row r="219" spans="1:23" hidden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</row>
    <row r="220" spans="1:23" hidden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</row>
    <row r="221" spans="1:23" hidden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</row>
    <row r="222" spans="1:23" hidden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</row>
    <row r="223" spans="1:23" hidden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</row>
    <row r="224" spans="1:23" hidden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</row>
    <row r="225" spans="1:23" hidden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</row>
    <row r="226" spans="1:23" hidden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</row>
    <row r="227" spans="1:23" hidden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</row>
    <row r="228" spans="1:23" hidden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</row>
    <row r="229" spans="1:23" hidden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</row>
    <row r="230" spans="1:23" hidden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</row>
    <row r="231" spans="1:23" hidden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</row>
    <row r="232" spans="1:23" hidden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</row>
    <row r="233" spans="1:23" hidden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</row>
    <row r="234" spans="1:23" hidden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</row>
    <row r="235" spans="1:23" hidden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</row>
    <row r="236" spans="1:23" hidden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</row>
    <row r="237" spans="1:23" hidden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</row>
    <row r="238" spans="1:23" hidden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</row>
    <row r="239" spans="1:23" hidden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</row>
    <row r="240" spans="1:23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</row>
    <row r="241" spans="1:23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</row>
    <row r="242" spans="1:23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</row>
    <row r="243" spans="1:23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</row>
    <row r="244" spans="1:23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</row>
    <row r="245" spans="1:23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</row>
    <row r="246" spans="1:23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</row>
    <row r="247" spans="1:23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</row>
    <row r="248" spans="1:23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</row>
    <row r="249" spans="1:23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</row>
    <row r="250" spans="1:23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</row>
    <row r="251" spans="1:23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</row>
    <row r="252" spans="1:23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</row>
    <row r="253" spans="1:23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</row>
    <row r="254" spans="1:23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</row>
    <row r="255" spans="1:23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</row>
    <row r="256" spans="1:23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</row>
    <row r="257" spans="1:23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</row>
    <row r="258" spans="1:23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</row>
    <row r="259" spans="1:23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</row>
    <row r="260" spans="1:23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</row>
    <row r="261" spans="1:23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</row>
    <row r="262" spans="1:23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</row>
    <row r="263" spans="1:23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</row>
    <row r="264" spans="1:23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</row>
    <row r="265" spans="1:23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</row>
    <row r="266" spans="1:23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</row>
    <row r="267" spans="1:23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</row>
    <row r="268" spans="1:23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</row>
    <row r="269" spans="1:23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</row>
    <row r="270" spans="1:23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</row>
    <row r="271" spans="1:23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</row>
    <row r="272" spans="1:23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</row>
    <row r="273" spans="1:23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</row>
    <row r="274" spans="1:23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</row>
    <row r="275" spans="1:23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</row>
    <row r="276" spans="1:23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</row>
    <row r="277" spans="1:23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</row>
    <row r="278" spans="1:23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</row>
    <row r="279" spans="1:23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</row>
    <row r="280" spans="1:23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</row>
    <row r="281" spans="1:23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</row>
    <row r="282" spans="1:23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</row>
    <row r="283" spans="1:23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</row>
    <row r="284" spans="1:23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</row>
    <row r="285" spans="1:23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</row>
    <row r="286" spans="1:23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</row>
    <row r="287" spans="1:23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</row>
    <row r="288" spans="1:23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</row>
    <row r="289" spans="1:23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</row>
    <row r="290" spans="1:23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</row>
    <row r="291" spans="1:23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</row>
    <row r="292" spans="1:23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</row>
    <row r="293" spans="1:23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</row>
    <row r="294" spans="1:23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</row>
    <row r="295" spans="1:23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</row>
    <row r="296" spans="1:23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</row>
    <row r="297" spans="1:23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</row>
    <row r="298" spans="1:23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</row>
    <row r="299" spans="1:23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</row>
    <row r="300" spans="1:23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</row>
    <row r="301" spans="1:23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</row>
    <row r="302" spans="1:23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</row>
    <row r="303" spans="1:23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</row>
    <row r="304" spans="1:23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</row>
    <row r="305" spans="1:23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</row>
    <row r="306" spans="1:23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</row>
    <row r="307" spans="1:23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</row>
    <row r="308" spans="1:23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</row>
    <row r="309" spans="1:23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</row>
    <row r="310" spans="1:23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</row>
    <row r="311" spans="1:23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</row>
    <row r="312" spans="1:23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</row>
    <row r="313" spans="1:23">
      <c r="A313" s="7"/>
      <c r="B313" s="7"/>
      <c r="C313" s="7"/>
      <c r="D313" s="7"/>
      <c r="E313" s="7"/>
      <c r="F313" s="7"/>
      <c r="G313" s="7"/>
    </row>
  </sheetData>
  <sheetProtection algorithmName="SHA-512" hashValue="IGxwJcZKqTrXYPS9xOxN2LSLrhiMaYYJZbvcZ6HVJXFE5O/xlC14BllJsPimNmWVEpfiSAJiJuiF48h1Bjzweg==" saltValue="5F3JBlKWyLVKXvRRV43rDw==" spinCount="100000" sheet="1" objects="1" scenarios="1"/>
  <phoneticPr fontId="0" type="noConversion"/>
  <dataValidations count="7">
    <dataValidation type="list" allowBlank="1" showInputMessage="1" showErrorMessage="1" sqref="B7">
      <formula1>$K$201:$K$202</formula1>
    </dataValidation>
    <dataValidation type="list" allowBlank="1" showInputMessage="1" showErrorMessage="1" sqref="B12">
      <formula1>C129:C130</formula1>
    </dataValidation>
    <dataValidation type="list" allowBlank="1" showInputMessage="1" showErrorMessage="1" sqref="B13">
      <formula1>A129:A167</formula1>
    </dataValidation>
    <dataValidation type="list" allowBlank="1" showInputMessage="1" showErrorMessage="1" sqref="B15">
      <formula1>E129:E130</formula1>
    </dataValidation>
    <dataValidation type="list" allowBlank="1" showInputMessage="1" showErrorMessage="1" sqref="B14">
      <formula1>D129:D130</formula1>
    </dataValidation>
    <dataValidation type="list" allowBlank="1" showInputMessage="1" showErrorMessage="1" sqref="C37:C40">
      <formula1>$E$111:$E$112</formula1>
    </dataValidation>
    <dataValidation type="list" allowBlank="1" showInputMessage="1" showErrorMessage="1" sqref="C44:C45">
      <formula1>$G$138:$G$139</formula1>
    </dataValidation>
  </dataValidations>
  <hyperlinks>
    <hyperlink ref="C74" r:id="rId1"/>
    <hyperlink ref="C72" r:id="rId2"/>
    <hyperlink ref="B72" r:id="rId3"/>
    <hyperlink ref="B76" r:id="rId4"/>
    <hyperlink ref="B74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VKWBTWBREYNEHV</vt:lpstr>
      <vt:lpstr>VKWBTWBREYNEHV!_1._Zegels_Minuut_Brevet</vt:lpstr>
      <vt:lpstr>VKWBTWBREYNEHV!_2._Registratie_Minuut_Brevet</vt:lpstr>
      <vt:lpstr>VKWBTWBREYNEHV!_3._Registratie_aanhangsel</vt:lpstr>
      <vt:lpstr>VKWBTWBREYNEHV!Aard</vt:lpstr>
      <vt:lpstr>VKWBTWBREYNEHV!Afdrukbereik</vt:lpstr>
      <vt:lpstr>VKWBTWBREYNEHV!Datum</vt:lpstr>
      <vt:lpstr>VKWBTWBREYNEHV!KOSTENFICHE</vt:lpstr>
      <vt:lpstr>VKWBTWBREYNEHV!Rep.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2014-11-15T20:35:05Z</dcterms:modified>
</cp:coreProperties>
</file>