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HV" sheetId="1" r:id="rId1"/>
  </sheets>
  <definedNames>
    <definedName name="_1._Zegels_Minuut_Brevet" localSheetId="0">VKWHV!$A$16:$F$16</definedName>
    <definedName name="_1._Zegels_Minuut_Brevet">#REF!</definedName>
    <definedName name="_10._Tweede_getuigschrift" localSheetId="0">VKWHV!#REF!</definedName>
    <definedName name="_10._Tweede_getuigschrift">#REF!</definedName>
    <definedName name="_11._Kadaster_uittreksel" localSheetId="0">VKWHV!#REF!</definedName>
    <definedName name="_11._Kadaster_uittreksel">#REF!</definedName>
    <definedName name="_12._Getuigen" localSheetId="0">VKWHV!#REF!</definedName>
    <definedName name="_12._Getuigen">#REF!</definedName>
    <definedName name="_13._Allerlei_uitgaven" localSheetId="0">VKWHV!#REF!</definedName>
    <definedName name="_13._Allerlei_uitgaven">#REF!</definedName>
    <definedName name="_14." localSheetId="0">VKWHV!#REF!</definedName>
    <definedName name="_14.">#REF!</definedName>
    <definedName name="_15." localSheetId="0">VKWHV!#REF!</definedName>
    <definedName name="_15.">#REF!</definedName>
    <definedName name="_2._Registratie_Minuut_Brevet" localSheetId="0">VKWHV!$B$18:$G$18</definedName>
    <definedName name="_2._Registratie_Minuut_Brevet">#REF!</definedName>
    <definedName name="_3._Registratie_aanhangsel" localSheetId="0">VKWHV!$E$19:$G$19</definedName>
    <definedName name="_3._Registratie_aanhangsel">#REF!</definedName>
    <definedName name="_4.Zegels_afschrift_grosse" localSheetId="0">VKWHV!#REF!</definedName>
    <definedName name="_4.Zegels_afschrift_grosse">#REF!</definedName>
    <definedName name="_5._Hypotheek__inschr._overschr._doorh." localSheetId="0">VKWHV!#REF!</definedName>
    <definedName name="_5._Hypotheek__inschr._overschr._doorh.">#REF!</definedName>
    <definedName name="_6._Loon_pandbewaarder" localSheetId="0">VKWHV!#REF!</definedName>
    <definedName name="_6._Loon_pandbewaarder">#REF!</definedName>
    <definedName name="_7._Zegels__bord._aanh." localSheetId="0">VKWHV!#REF!</definedName>
    <definedName name="_7._Zegels__bord._aanh.">#REF!</definedName>
    <definedName name="_8._Opzoekingen" localSheetId="0">VKWHV!#REF!</definedName>
    <definedName name="_8._Opzoekingen">#REF!</definedName>
    <definedName name="_9._Hypothecair_getuigschrift" localSheetId="0">VKWHV!#REF!</definedName>
    <definedName name="_9._Hypothecair_getuigschrift">#REF!</definedName>
    <definedName name="Aard" localSheetId="0">VKWHV!$B$4:$F$4</definedName>
    <definedName name="Aard">#REF!</definedName>
    <definedName name="_xlnm.Print_Area" localSheetId="0">VKWHV!$A$1:$E$47</definedName>
    <definedName name="Datum" localSheetId="0">VKWHV!$B$4:$G$46</definedName>
    <definedName name="Datum">#REF!</definedName>
    <definedName name="gemeentelijke_info">#REF!</definedName>
    <definedName name="Kantoor_van_Notaris_J._SIMONART_te_Leuven" localSheetId="0">VKWHV!#REF!</definedName>
    <definedName name="Kantoor_van_Notaris_J._SIMONART_te_Leuven">#REF!</definedName>
    <definedName name="KOSTENFICHE" localSheetId="0">VKWHV!$A$1:$G$46</definedName>
    <definedName name="KOSTENFICHE">#REF!</definedName>
    <definedName name="Last_Row">IF(Values_Entered,Header_Row+Number_of_Payments,Header_Row)</definedName>
    <definedName name="Naam" localSheetId="0">VKWHV!$B$9:$F$9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VKWHV!$F$4:$F$46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VKWHV!$A$3:$G$46</definedName>
  </definedNames>
  <calcPr calcId="152511"/>
</workbook>
</file>

<file path=xl/calcChain.xml><?xml version="1.0" encoding="utf-8"?>
<calcChain xmlns="http://schemas.openxmlformats.org/spreadsheetml/2006/main">
  <c r="B7" i="1" l="1"/>
  <c r="C129" i="1"/>
  <c r="D19" i="1"/>
  <c r="D51" i="1"/>
  <c r="C204" i="1" s="1"/>
  <c r="E111" i="1"/>
  <c r="E115" i="1" s="1"/>
  <c r="D38" i="1" s="1"/>
  <c r="F111" i="1"/>
  <c r="F114" i="1" s="1"/>
  <c r="D39" i="1" s="1"/>
  <c r="E112" i="1"/>
  <c r="F112" i="1"/>
  <c r="E113" i="1"/>
  <c r="F113" i="1"/>
  <c r="E114" i="1"/>
  <c r="E117" i="1"/>
  <c r="E118" i="1"/>
  <c r="E121" i="1" s="1"/>
  <c r="D41" i="1" s="1"/>
  <c r="F118" i="1"/>
  <c r="E119" i="1"/>
  <c r="F119" i="1"/>
  <c r="F121" i="1" s="1"/>
  <c r="D42" i="1" s="1"/>
  <c r="E120" i="1"/>
  <c r="F120" i="1"/>
  <c r="C130" i="1"/>
  <c r="C131" i="1"/>
  <c r="D131" i="1"/>
  <c r="F131" i="1"/>
  <c r="C132" i="1"/>
  <c r="D132" i="1"/>
  <c r="F132" i="1"/>
  <c r="F133" i="1"/>
  <c r="F134" i="1"/>
  <c r="F135" i="1"/>
  <c r="F136" i="1"/>
  <c r="F168" i="1"/>
  <c r="F176" i="1" s="1"/>
  <c r="D16" i="1" s="1"/>
  <c r="D23" i="1" s="1"/>
  <c r="F169" i="1"/>
  <c r="F170" i="1"/>
  <c r="F171" i="1"/>
  <c r="F172" i="1"/>
  <c r="F173" i="1"/>
  <c r="C174" i="1"/>
  <c r="F174" i="1"/>
  <c r="C198" i="1"/>
  <c r="C200" i="1" s="1"/>
  <c r="C58" i="1" s="1"/>
  <c r="D198" i="1"/>
  <c r="E198" i="1"/>
  <c r="E207" i="1"/>
  <c r="C212" i="1"/>
  <c r="D220" i="1"/>
  <c r="F225" i="1"/>
  <c r="E234" i="1" s="1"/>
  <c r="F226" i="1"/>
  <c r="F227" i="1"/>
  <c r="F228" i="1"/>
  <c r="F229" i="1"/>
  <c r="F230" i="1"/>
  <c r="C231" i="1"/>
  <c r="F231" i="1"/>
  <c r="E232" i="1"/>
  <c r="E208" i="1"/>
  <c r="E211" i="1"/>
  <c r="E206" i="1"/>
  <c r="E210" i="1"/>
  <c r="E212" i="1"/>
  <c r="E214" i="1" s="1"/>
  <c r="E215" i="1" s="1"/>
  <c r="E55" i="1" s="1"/>
  <c r="E60" i="1" s="1"/>
  <c r="E209" i="1"/>
  <c r="D46" i="1" l="1"/>
  <c r="C60" i="1"/>
  <c r="E61" i="1"/>
  <c r="E64" i="1"/>
  <c r="E62" i="1"/>
  <c r="F138" i="1"/>
  <c r="D17" i="1" s="1"/>
  <c r="D22" i="1" s="1"/>
  <c r="D25" i="1" s="1"/>
  <c r="D44" i="1" s="1"/>
  <c r="E66" i="1" l="1"/>
</calcChain>
</file>

<file path=xl/sharedStrings.xml><?xml version="1.0" encoding="utf-8"?>
<sst xmlns="http://schemas.openxmlformats.org/spreadsheetml/2006/main" count="147" uniqueCount="109">
  <si>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</si>
  <si>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</si>
  <si>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</si>
  <si>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</si>
  <si>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</si>
  <si>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</si>
  <si>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</si>
  <si>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</si>
  <si>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</si>
  <si>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</si>
  <si>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</si>
  <si>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</si>
  <si>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</si>
  <si>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</si>
  <si>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</si>
  <si>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</si>
  <si>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</si>
  <si>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</si>
  <si>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</si>
  <si>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</si>
  <si>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</si>
  <si>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</si>
  <si>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</si>
  <si>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</si>
  <si>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</si>
  <si>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</si>
  <si>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</si>
  <si>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</si>
  <si>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</si>
  <si>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</si>
  <si>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</si>
  <si>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</si>
  <si>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</si>
  <si>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</si>
  <si>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</si>
  <si>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</si>
  <si>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</si>
  <si>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</si>
  <si>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</si>
  <si>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</si>
  <si>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</si>
  <si>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</si>
  <si>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</si>
  <si>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</si>
  <si>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</si>
  <si>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</si>
  <si>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</si>
  <si>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</si>
  <si>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</si>
  <si>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</si>
  <si>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</si>
  <si>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</si>
  <si>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</si>
  <si>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</si>
  <si>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</si>
  <si>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</si>
  <si>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</si>
  <si>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</si>
  <si>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</si>
  <si>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</si>
  <si>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</si>
  <si>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</si>
  <si>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</si>
  <si>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</si>
  <si>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</si>
  <si>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</si>
  <si>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</si>
  <si>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</si>
  <si>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</si>
  <si>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</si>
  <si>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Hoofdsom</t>
  </si>
  <si>
    <t>Aanhor.</t>
  </si>
  <si>
    <t>Recht op geschriften</t>
  </si>
  <si>
    <t>Totaal uitgaven</t>
  </si>
  <si>
    <t>Totaal</t>
  </si>
  <si>
    <t>Tot. Uitg.</t>
  </si>
  <si>
    <t>Samen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</si>
  <si>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</si>
  <si>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</si>
  <si>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</si>
  <si>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</si>
  <si>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</si>
  <si>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</si>
  <si>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</si>
  <si>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Aandeel basisakte of verkavelingsakte</t>
  </si>
  <si>
    <t>Boekje</t>
  </si>
  <si>
    <t>HYPOTHECAIRE VOLMACHT KOPER</t>
  </si>
  <si>
    <t>Hoeveel hypotheekkantoren?</t>
  </si>
  <si>
    <t>Registratierecht akte</t>
  </si>
  <si>
    <t>Registratierecht bijlagen</t>
  </si>
  <si>
    <t>Tarief</t>
  </si>
  <si>
    <t>Ereloon G</t>
  </si>
  <si>
    <t>Lening</t>
  </si>
  <si>
    <t>Hypothecaire volmacht</t>
  </si>
  <si>
    <t>VERKOOP ONROEREND GOED WALLONIE MET HYPOTHECAIRE VOLMACHT</t>
  </si>
  <si>
    <t>Donceel</t>
  </si>
  <si>
    <t>Genappe</t>
  </si>
  <si>
    <t>Perwez</t>
  </si>
  <si>
    <t>Profondeville</t>
  </si>
  <si>
    <t>Sainte-Ode</t>
  </si>
  <si>
    <t>Silly</t>
  </si>
  <si>
    <t>koper</t>
  </si>
  <si>
    <t>verkoper</t>
  </si>
  <si>
    <t>Kosten ten laste van de verkoper of de koper (maak de keuze)</t>
  </si>
  <si>
    <t>Bodemattesten (?)</t>
  </si>
  <si>
    <t>Totaal bijkomende kosten koper</t>
  </si>
  <si>
    <t>Totaal bijkomende kosten verkoper:</t>
  </si>
  <si>
    <t>Algemeen totaal koper:</t>
  </si>
  <si>
    <t>Totaal: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</si>
</sst>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.00_ ;\-#,##0.00\ "/>
    <numFmt numFmtId="171" formatCode="#,##0&quot; BF&quot;;\-#,##0&quot; BF&quot;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  <numFmt numFmtId="182" formatCode="#,##0&quot; Fr&quot;;\-#,##0&quot; Fr&quot;"/>
    <numFmt numFmtId="183" formatCode="0.0000%"/>
    <numFmt numFmtId="184" formatCode="#,##0.00\ &quot;BF&quot;;\-#,##0.00\ &quot;BF&quot;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1" fillId="0" borderId="0" applyFont="0" applyFill="0" applyBorder="0" applyAlignment="0" applyProtection="0"/>
    <xf numFmtId="177" fontId="8" fillId="0" borderId="0">
      <protection locked="0"/>
    </xf>
    <xf numFmtId="178" fontId="8" fillId="0" borderId="0">
      <protection locked="0"/>
    </xf>
    <xf numFmtId="179" fontId="9" fillId="0" borderId="0">
      <protection locked="0"/>
    </xf>
    <xf numFmtId="179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0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9" fontId="8" fillId="0" borderId="1">
      <protection locked="0"/>
    </xf>
    <xf numFmtId="0" fontId="15" fillId="0" borderId="10" applyNumberFormat="0" applyFill="0" applyAlignment="0" applyProtection="0"/>
  </cellStyleXfs>
  <cellXfs count="119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166" fontId="1" fillId="2" borderId="3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168" fontId="0" fillId="2" borderId="0" xfId="0" applyNumberFormat="1" applyFill="1" applyBorder="1" applyProtection="1"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4" xfId="0" applyFont="1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Protection="1"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ont="1" applyFill="1" applyProtection="1">
      <protection hidden="1"/>
    </xf>
    <xf numFmtId="3" fontId="3" fillId="2" borderId="0" xfId="9" applyNumberFormat="1" applyFill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168" fontId="1" fillId="2" borderId="0" xfId="0" applyNumberFormat="1" applyFont="1" applyFill="1" applyProtection="1">
      <protection hidden="1"/>
    </xf>
    <xf numFmtId="0" fontId="4" fillId="2" borderId="0" xfId="0" applyFont="1" applyFill="1" applyProtection="1">
      <protection hidden="1"/>
    </xf>
    <xf numFmtId="17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1" fontId="5" fillId="2" borderId="6" xfId="0" applyNumberFormat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169" fontId="6" fillId="2" borderId="6" xfId="0" applyNumberFormat="1" applyFont="1" applyFill="1" applyBorder="1" applyProtection="1">
      <protection hidden="1"/>
    </xf>
    <xf numFmtId="171" fontId="6" fillId="2" borderId="6" xfId="0" applyNumberFormat="1" applyFont="1" applyFill="1" applyBorder="1" applyProtection="1">
      <protection hidden="1"/>
    </xf>
    <xf numFmtId="172" fontId="6" fillId="2" borderId="6" xfId="0" applyNumberFormat="1" applyFont="1" applyFill="1" applyBorder="1" applyProtection="1">
      <protection hidden="1"/>
    </xf>
    <xf numFmtId="172" fontId="6" fillId="2" borderId="7" xfId="0" applyNumberFormat="1" applyFont="1" applyFill="1" applyBorder="1" applyProtection="1">
      <protection hidden="1"/>
    </xf>
    <xf numFmtId="0" fontId="6" fillId="2" borderId="8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9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1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Protection="1">
      <protection hidden="1"/>
    </xf>
    <xf numFmtId="169" fontId="5" fillId="2" borderId="6" xfId="0" applyNumberFormat="1" applyFont="1" applyFill="1" applyBorder="1" applyProtection="1">
      <protection hidden="1"/>
    </xf>
    <xf numFmtId="0" fontId="1" fillId="2" borderId="0" xfId="13" applyFill="1"/>
    <xf numFmtId="3" fontId="1" fillId="2" borderId="0" xfId="13" applyNumberFormat="1" applyFont="1" applyFill="1"/>
    <xf numFmtId="0" fontId="5" fillId="2" borderId="6" xfId="13" applyFont="1" applyFill="1" applyBorder="1" applyAlignment="1" applyProtection="1">
      <alignment horizontal="left"/>
      <protection hidden="1"/>
    </xf>
    <xf numFmtId="182" fontId="6" fillId="2" borderId="6" xfId="13" applyNumberFormat="1" applyFont="1" applyFill="1" applyBorder="1" applyProtection="1">
      <protection hidden="1"/>
    </xf>
    <xf numFmtId="171" fontId="6" fillId="2" borderId="0" xfId="13" applyNumberFormat="1" applyFont="1" applyFill="1" applyProtection="1">
      <protection hidden="1"/>
    </xf>
    <xf numFmtId="0" fontId="6" fillId="2" borderId="0" xfId="13" applyFont="1" applyFill="1" applyProtection="1">
      <protection hidden="1"/>
    </xf>
    <xf numFmtId="171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72" fontId="6" fillId="2" borderId="6" xfId="13" applyNumberFormat="1" applyFont="1" applyFill="1" applyBorder="1" applyProtection="1">
      <protection hidden="1"/>
    </xf>
    <xf numFmtId="183" fontId="6" fillId="2" borderId="6" xfId="13" applyNumberFormat="1" applyFont="1" applyFill="1" applyBorder="1" applyProtection="1">
      <protection hidden="1"/>
    </xf>
    <xf numFmtId="171" fontId="5" fillId="2" borderId="0" xfId="13" applyNumberFormat="1" applyFont="1" applyFill="1" applyBorder="1" applyAlignment="1" applyProtection="1">
      <alignment horizontal="center"/>
      <protection hidden="1"/>
    </xf>
    <xf numFmtId="182" fontId="5" fillId="2" borderId="6" xfId="13" applyNumberFormat="1" applyFont="1" applyFill="1" applyBorder="1" applyProtection="1">
      <protection hidden="1"/>
    </xf>
    <xf numFmtId="184" fontId="1" fillId="2" borderId="0" xfId="13" applyNumberFormat="1" applyFill="1" applyProtection="1">
      <protection hidden="1"/>
    </xf>
    <xf numFmtId="168" fontId="1" fillId="2" borderId="0" xfId="13" applyNumberFormat="1" applyFill="1" applyProtection="1">
      <protection hidden="1"/>
    </xf>
    <xf numFmtId="172" fontId="6" fillId="2" borderId="0" xfId="13" applyNumberFormat="1" applyFont="1" applyFill="1" applyBorder="1" applyProtection="1">
      <protection hidden="1"/>
    </xf>
    <xf numFmtId="181" fontId="6" fillId="2" borderId="0" xfId="13" applyNumberFormat="1" applyFont="1" applyFill="1" applyBorder="1" applyProtection="1">
      <protection hidden="1"/>
    </xf>
    <xf numFmtId="182" fontId="6" fillId="2" borderId="0" xfId="13" applyNumberFormat="1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169" fontId="5" fillId="2" borderId="0" xfId="13" applyNumberFormat="1" applyFon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Protection="1">
      <protection hidden="1"/>
    </xf>
    <xf numFmtId="164" fontId="1" fillId="2" borderId="0" xfId="13" applyNumberFormat="1" applyFont="1" applyFill="1" applyBorder="1" applyProtection="1">
      <protection hidden="1"/>
    </xf>
    <xf numFmtId="0" fontId="12" fillId="3" borderId="0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14" fillId="3" borderId="0" xfId="0" applyNumberFormat="1" applyFont="1" applyFill="1" applyBorder="1" applyAlignment="1" applyProtection="1">
      <protection hidden="1"/>
    </xf>
    <xf numFmtId="166" fontId="14" fillId="3" borderId="0" xfId="0" applyNumberFormat="1" applyFont="1" applyFill="1" applyBorder="1" applyAlignment="1" applyProtection="1">
      <protection hidden="1"/>
    </xf>
    <xf numFmtId="166" fontId="14" fillId="2" borderId="0" xfId="0" applyNumberFormat="1" applyFont="1" applyFill="1" applyBorder="1" applyAlignment="1" applyProtection="1"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center"/>
      <protection locked="0" hidden="1"/>
    </xf>
    <xf numFmtId="0" fontId="1" fillId="5" borderId="0" xfId="13" applyFont="1" applyFill="1" applyBorder="1" applyAlignment="1" applyProtection="1">
      <alignment horizontal="center"/>
      <protection locked="0" hidden="1"/>
    </xf>
    <xf numFmtId="167" fontId="2" fillId="5" borderId="0" xfId="0" applyNumberFormat="1" applyFont="1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left"/>
      <protection locked="0"/>
    </xf>
    <xf numFmtId="165" fontId="0" fillId="5" borderId="0" xfId="0" applyNumberFormat="1" applyFill="1" applyBorder="1" applyAlignment="1" applyProtection="1">
      <protection locked="0"/>
    </xf>
    <xf numFmtId="165" fontId="1" fillId="6" borderId="0" xfId="13" applyNumberFormat="1" applyFill="1" applyBorder="1" applyAlignment="1" applyProtection="1">
      <protection locked="0"/>
    </xf>
    <xf numFmtId="165" fontId="0" fillId="7" borderId="0" xfId="0" applyNumberFormat="1" applyFill="1" applyBorder="1" applyAlignment="1" applyProtection="1"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12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0" fontId="2" fillId="8" borderId="5" xfId="0" applyFont="1" applyFill="1" applyBorder="1" applyAlignment="1" applyProtection="1">
      <alignment horizontal="left"/>
      <protection hidden="1"/>
    </xf>
    <xf numFmtId="164" fontId="2" fillId="8" borderId="5" xfId="0" applyNumberFormat="1" applyFont="1" applyFill="1" applyBorder="1" applyAlignment="1" applyProtection="1">
      <alignment horizontal="right"/>
      <protection hidden="1"/>
    </xf>
    <xf numFmtId="0" fontId="2" fillId="9" borderId="5" xfId="0" applyFont="1" applyFill="1" applyBorder="1" applyAlignment="1" applyProtection="1">
      <alignment horizontal="left"/>
      <protection hidden="1"/>
    </xf>
    <xf numFmtId="164" fontId="2" fillId="9" borderId="5" xfId="0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protection hidden="1"/>
    </xf>
    <xf numFmtId="164" fontId="1" fillId="5" borderId="0" xfId="13" applyNumberFormat="1" applyFill="1" applyBorder="1" applyAlignment="1" applyProtection="1">
      <alignment horizontal="right"/>
      <protection locked="0" hidden="1"/>
    </xf>
    <xf numFmtId="164" fontId="1" fillId="8" borderId="5" xfId="13" applyNumberFormat="1" applyFill="1" applyBorder="1" applyProtection="1">
      <protection hidden="1"/>
    </xf>
    <xf numFmtId="164" fontId="1" fillId="10" borderId="0" xfId="0" applyNumberFormat="1" applyFont="1" applyFill="1" applyAlignment="1" applyProtection="1">
      <alignment horizontal="right"/>
      <protection locked="0"/>
    </xf>
    <xf numFmtId="0" fontId="0" fillId="11" borderId="0" xfId="0" applyFill="1" applyBorder="1" applyAlignment="1" applyProtection="1">
      <alignment horizontal="center"/>
      <protection locked="0"/>
    </xf>
    <xf numFmtId="164" fontId="1" fillId="5" borderId="0" xfId="0" applyNumberFormat="1" applyFont="1" applyFill="1" applyAlignment="1" applyProtection="1">
      <alignment horizontal="right"/>
      <protection locked="0"/>
    </xf>
    <xf numFmtId="164" fontId="1" fillId="5" borderId="0" xfId="13" applyNumberFormat="1" applyFill="1" applyBorder="1" applyAlignment="1" applyProtection="1">
      <protection locked="0"/>
    </xf>
    <xf numFmtId="1" fontId="1" fillId="4" borderId="0" xfId="13" applyNumberFormat="1" applyFill="1" applyBorder="1" applyAlignment="1" applyProtection="1">
      <alignment horizontal="center"/>
      <protection locked="0"/>
    </xf>
    <xf numFmtId="164" fontId="1" fillId="5" borderId="0" xfId="13" applyNumberFormat="1" applyFill="1" applyBorder="1" applyAlignment="1" applyProtection="1">
      <alignment horizontal="right"/>
      <protection locked="0"/>
    </xf>
    <xf numFmtId="165" fontId="0" fillId="2" borderId="3" xfId="0" applyNumberFormat="1" applyFill="1" applyBorder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5" fontId="0" fillId="5" borderId="0" xfId="0" applyNumberFormat="1" applyFill="1" applyBorder="1" applyAlignment="1" applyProtection="1">
      <alignment horizontal="left"/>
      <protection locked="0" hidden="1"/>
    </xf>
    <xf numFmtId="165" fontId="0" fillId="4" borderId="0" xfId="0" applyNumberFormat="1" applyFill="1" applyBorder="1" applyAlignment="1" applyProtection="1">
      <alignment horizontal="left"/>
      <protection locked="0" hidden="1"/>
    </xf>
    <xf numFmtId="165" fontId="0" fillId="2" borderId="3" xfId="0" applyNumberFormat="1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165" fontId="0" fillId="12" borderId="5" xfId="0" applyNumberFormat="1" applyFill="1" applyBorder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HVDAC.xlsx" TargetMode="External"/><Relationship Id="rId2" Type="http://schemas.openxmlformats.org/officeDocument/2006/relationships/hyperlink" Target="VKWHVAK.xlsx" TargetMode="External"/><Relationship Id="rId1" Type="http://schemas.openxmlformats.org/officeDocument/2006/relationships/hyperlink" Target="VKW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35"/>
  <sheetViews>
    <sheetView tabSelected="1" zoomScaleNormal="100" workbookViewId="0">
      <selection activeCell="B3" sqref="B3"/>
    </sheetView>
  </sheetViews>
  <sheetFormatPr defaultRowHeight="12.75" x14ac:dyDescent="0.2"/>
  <cols>
    <col min="1" max="1" width="32.140625" style="1" customWidth="1"/>
    <col min="2" max="2" width="24.140625" style="1" customWidth="1"/>
    <col min="3" max="3" width="19.5703125" style="1" bestFit="1" customWidth="1"/>
    <col min="4" max="4" width="19" style="1" customWidth="1"/>
    <col min="5" max="5" width="19.5703125" style="1" customWidth="1"/>
    <col min="6" max="6" width="12.2851562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7" ht="20.25" x14ac:dyDescent="0.3">
      <c r="A1" s="80" t="s">
        <v>94</v>
      </c>
      <c r="B1" s="81"/>
      <c r="C1" s="81"/>
      <c r="D1" s="81"/>
      <c r="E1" s="82"/>
      <c r="F1" s="83"/>
      <c r="G1" s="84"/>
    </row>
    <row r="2" spans="1:7" x14ac:dyDescent="0.2">
      <c r="A2" s="2"/>
      <c r="B2" s="2"/>
      <c r="C2" s="2"/>
      <c r="D2" s="2"/>
      <c r="E2" s="3"/>
      <c r="F2" s="4"/>
      <c r="G2" s="4"/>
    </row>
    <row r="3" spans="1:7" x14ac:dyDescent="0.2">
      <c r="A3" s="2" t="s">
        <v>0</v>
      </c>
      <c r="B3" s="88"/>
      <c r="C3" s="2"/>
      <c r="D3" s="2"/>
      <c r="E3" s="4"/>
      <c r="F3" s="4"/>
      <c r="G3" s="3"/>
    </row>
    <row r="4" spans="1:7" x14ac:dyDescent="0.2">
      <c r="A4" s="2" t="s">
        <v>1</v>
      </c>
      <c r="B4" s="89"/>
      <c r="C4" s="85"/>
      <c r="F4" s="4"/>
    </row>
    <row r="5" spans="1:7" x14ac:dyDescent="0.2">
      <c r="A5" s="4" t="s">
        <v>2</v>
      </c>
      <c r="B5" s="90">
        <v>0</v>
      </c>
      <c r="C5" s="5"/>
      <c r="D5" s="4"/>
      <c r="E5" s="6"/>
      <c r="F5" s="4"/>
    </row>
    <row r="6" spans="1:7" x14ac:dyDescent="0.2">
      <c r="A6" s="4" t="s">
        <v>3</v>
      </c>
      <c r="B6" s="90">
        <v>0</v>
      </c>
      <c r="C6" s="5"/>
      <c r="D6" s="4"/>
      <c r="E6" s="6"/>
      <c r="F6" s="4"/>
    </row>
    <row r="7" spans="1:7" x14ac:dyDescent="0.2">
      <c r="A7" s="9" t="s">
        <v>4</v>
      </c>
      <c r="B7" s="92">
        <f>SUM(B5:B6)</f>
        <v>0</v>
      </c>
      <c r="C7" s="5"/>
      <c r="D7" s="4"/>
      <c r="E7" s="6"/>
      <c r="F7" s="4"/>
    </row>
    <row r="8" spans="1:7" x14ac:dyDescent="0.2">
      <c r="A8" s="7" t="s">
        <v>5</v>
      </c>
      <c r="B8" s="91">
        <v>0</v>
      </c>
      <c r="C8" s="5"/>
      <c r="D8" s="4"/>
      <c r="E8" s="6"/>
      <c r="F8" s="4"/>
    </row>
    <row r="9" spans="1:7" x14ac:dyDescent="0.2">
      <c r="A9" s="8" t="s">
        <v>6</v>
      </c>
      <c r="B9" s="5"/>
      <c r="C9" s="86" t="s">
        <v>11</v>
      </c>
      <c r="F9" s="4"/>
    </row>
    <row r="10" spans="1:7" x14ac:dyDescent="0.2">
      <c r="A10" s="8" t="s">
        <v>8</v>
      </c>
      <c r="B10" s="5"/>
      <c r="C10" s="86" t="s">
        <v>33</v>
      </c>
      <c r="D10" s="9"/>
      <c r="E10" s="6"/>
      <c r="F10" s="4"/>
    </row>
    <row r="11" spans="1:7" x14ac:dyDescent="0.2">
      <c r="A11" s="8" t="s">
        <v>10</v>
      </c>
      <c r="B11" s="5"/>
      <c r="C11" s="86" t="s">
        <v>11</v>
      </c>
      <c r="F11" s="4"/>
      <c r="G11" s="6"/>
    </row>
    <row r="12" spans="1:7" x14ac:dyDescent="0.2">
      <c r="A12" s="7" t="s">
        <v>12</v>
      </c>
      <c r="B12" s="10"/>
      <c r="C12" s="87" t="s">
        <v>11</v>
      </c>
      <c r="D12" s="5"/>
      <c r="E12" s="9"/>
      <c r="F12" s="4"/>
      <c r="G12" s="6"/>
    </row>
    <row r="13" spans="1:7" ht="13.5" thickBot="1" x14ac:dyDescent="0.25">
      <c r="A13" s="11" t="s">
        <v>13</v>
      </c>
      <c r="B13" s="2"/>
      <c r="C13" s="2"/>
      <c r="F13" s="4"/>
      <c r="G13" s="4"/>
    </row>
    <row r="14" spans="1:7" ht="14.25" thickTop="1" thickBot="1" x14ac:dyDescent="0.25">
      <c r="A14" s="99" t="s">
        <v>14</v>
      </c>
      <c r="B14" s="2"/>
      <c r="C14" s="2"/>
      <c r="D14" s="2"/>
      <c r="E14" s="4"/>
      <c r="F14" s="4"/>
      <c r="G14" s="4"/>
    </row>
    <row r="15" spans="1:7" ht="14.25" thickTop="1" thickBot="1" x14ac:dyDescent="0.25">
      <c r="A15" s="2"/>
      <c r="B15" s="2"/>
      <c r="C15" s="2"/>
      <c r="D15" s="2"/>
      <c r="E15" s="4"/>
      <c r="F15" s="4"/>
      <c r="G15" s="4"/>
    </row>
    <row r="16" spans="1:7" ht="14.25" thickTop="1" thickBot="1" x14ac:dyDescent="0.25">
      <c r="A16" s="13" t="s">
        <v>15</v>
      </c>
      <c r="B16" s="2"/>
      <c r="C16" s="2"/>
      <c r="D16" s="112">
        <f>IF(AND(C9="ja",C12="ja"),F176-250,F176)</f>
        <v>0</v>
      </c>
    </row>
    <row r="17" spans="1:7" ht="13.5" thickTop="1" x14ac:dyDescent="0.2">
      <c r="A17" s="8" t="s">
        <v>16</v>
      </c>
      <c r="B17" s="5"/>
      <c r="C17" s="5"/>
      <c r="D17" s="113">
        <f>F138</f>
        <v>0</v>
      </c>
      <c r="E17" s="4"/>
      <c r="F17" s="9"/>
      <c r="G17" s="6"/>
    </row>
    <row r="18" spans="1:7" x14ac:dyDescent="0.2">
      <c r="A18" s="5" t="s">
        <v>17</v>
      </c>
      <c r="B18" s="5"/>
      <c r="C18" s="5"/>
      <c r="D18" s="114">
        <v>0</v>
      </c>
      <c r="E18" s="4"/>
      <c r="F18" s="4"/>
      <c r="G18" s="4"/>
    </row>
    <row r="19" spans="1:7" x14ac:dyDescent="0.2">
      <c r="A19" s="8" t="s">
        <v>18</v>
      </c>
      <c r="B19" s="86">
        <v>0</v>
      </c>
      <c r="C19" s="5"/>
      <c r="D19" s="113">
        <f>B19*30</f>
        <v>0</v>
      </c>
      <c r="E19" s="4"/>
      <c r="F19" s="4"/>
      <c r="G19" s="4"/>
    </row>
    <row r="20" spans="1:7" x14ac:dyDescent="0.2">
      <c r="A20" s="8" t="s">
        <v>19</v>
      </c>
      <c r="B20" s="5"/>
      <c r="C20" s="5"/>
      <c r="D20" s="114">
        <v>770</v>
      </c>
      <c r="E20" s="4"/>
      <c r="F20" s="4"/>
      <c r="G20" s="4"/>
    </row>
    <row r="21" spans="1:7" ht="13.5" thickBot="1" x14ac:dyDescent="0.25">
      <c r="A21" s="8" t="s">
        <v>84</v>
      </c>
      <c r="B21" s="5"/>
      <c r="C21" s="5"/>
      <c r="D21" s="115">
        <v>0</v>
      </c>
      <c r="E21" s="4"/>
      <c r="F21" s="4"/>
      <c r="G21" s="4"/>
    </row>
    <row r="22" spans="1:7" ht="14.25" thickTop="1" thickBot="1" x14ac:dyDescent="0.25">
      <c r="A22" s="15" t="s">
        <v>20</v>
      </c>
      <c r="B22" s="5"/>
      <c r="D22" s="116">
        <f>SUM(D17:D21)</f>
        <v>770</v>
      </c>
      <c r="F22" s="4"/>
      <c r="G22" s="4"/>
    </row>
    <row r="23" spans="1:7" ht="14.25" thickTop="1" thickBot="1" x14ac:dyDescent="0.25">
      <c r="B23" s="5"/>
      <c r="C23" s="16" t="s">
        <v>21</v>
      </c>
      <c r="D23" s="112">
        <f>(D16+D20)*21%</f>
        <v>161.69999999999999</v>
      </c>
      <c r="F23" s="4"/>
      <c r="G23" s="4"/>
    </row>
    <row r="24" spans="1:7" ht="14.25" thickTop="1" thickBot="1" x14ac:dyDescent="0.25">
      <c r="A24" s="17"/>
      <c r="B24" s="5"/>
      <c r="C24" s="18"/>
      <c r="D24" s="117"/>
      <c r="F24" s="4"/>
      <c r="G24" s="4"/>
    </row>
    <row r="25" spans="1:7" ht="14.25" thickTop="1" thickBot="1" x14ac:dyDescent="0.25">
      <c r="A25" s="20" t="s">
        <v>22</v>
      </c>
      <c r="B25" s="21"/>
      <c r="C25" s="22"/>
      <c r="D25" s="118">
        <f>SUM(D16:D23)-D22</f>
        <v>931.7</v>
      </c>
      <c r="F25" s="4"/>
      <c r="G25" s="4"/>
    </row>
    <row r="26" spans="1:7" ht="14.25" thickTop="1" thickBot="1" x14ac:dyDescent="0.25">
      <c r="A26" s="8"/>
      <c r="B26" s="5"/>
      <c r="C26" s="5"/>
      <c r="D26" s="22"/>
      <c r="E26" s="23"/>
      <c r="F26" s="4"/>
      <c r="G26" s="4"/>
    </row>
    <row r="27" spans="1:7" ht="14.25" thickTop="1" thickBot="1" x14ac:dyDescent="0.25">
      <c r="A27" s="101" t="s">
        <v>23</v>
      </c>
      <c r="B27" s="27"/>
      <c r="C27" s="5"/>
      <c r="D27" s="22"/>
      <c r="E27" s="25"/>
      <c r="F27" s="4"/>
      <c r="G27" s="4"/>
    </row>
    <row r="28" spans="1:7" ht="13.5" thickTop="1" x14ac:dyDescent="0.2">
      <c r="A28" s="8"/>
      <c r="B28" s="5"/>
      <c r="C28" s="5"/>
      <c r="D28" s="22"/>
      <c r="E28" s="25"/>
      <c r="F28" s="4"/>
      <c r="G28" s="4"/>
    </row>
    <row r="29" spans="1:7" x14ac:dyDescent="0.2">
      <c r="A29" s="8" t="s">
        <v>25</v>
      </c>
      <c r="B29" s="5"/>
      <c r="C29" s="5"/>
      <c r="D29" s="106">
        <v>0</v>
      </c>
      <c r="E29" s="25"/>
      <c r="F29" s="4"/>
      <c r="G29" s="4"/>
    </row>
    <row r="30" spans="1:7" ht="13.5" thickBot="1" x14ac:dyDescent="0.25">
      <c r="A30" s="8"/>
      <c r="B30" s="5"/>
      <c r="C30" s="5"/>
      <c r="D30" s="26"/>
      <c r="E30" s="25"/>
      <c r="F30" s="4"/>
      <c r="G30" s="4"/>
    </row>
    <row r="31" spans="1:7" ht="14.25" thickTop="1" thickBot="1" x14ac:dyDescent="0.25">
      <c r="A31" s="12" t="s">
        <v>103</v>
      </c>
      <c r="B31" s="12"/>
      <c r="C31" s="12"/>
      <c r="D31" s="27"/>
      <c r="E31" s="25"/>
      <c r="F31" s="4"/>
      <c r="G31" s="4"/>
    </row>
    <row r="32" spans="1:7" ht="13.5" thickTop="1" x14ac:dyDescent="0.2">
      <c r="A32" s="8"/>
      <c r="B32" s="5"/>
      <c r="C32" s="5"/>
      <c r="D32" s="26"/>
      <c r="E32" s="25"/>
      <c r="F32" s="4"/>
      <c r="G32" s="4"/>
    </row>
    <row r="33" spans="1:7" x14ac:dyDescent="0.2">
      <c r="A33" s="8" t="s">
        <v>24</v>
      </c>
      <c r="B33" s="5"/>
      <c r="C33" s="107" t="s">
        <v>102</v>
      </c>
      <c r="D33" s="108">
        <v>0</v>
      </c>
      <c r="E33" s="25"/>
      <c r="F33" s="4"/>
      <c r="G33" s="4"/>
    </row>
    <row r="34" spans="1:7" x14ac:dyDescent="0.2">
      <c r="A34" s="8" t="s">
        <v>26</v>
      </c>
      <c r="B34" s="5"/>
      <c r="C34" s="107" t="s">
        <v>101</v>
      </c>
      <c r="D34" s="108">
        <v>0</v>
      </c>
      <c r="E34" s="25"/>
      <c r="F34" s="4"/>
      <c r="G34" s="4"/>
    </row>
    <row r="35" spans="1:7" x14ac:dyDescent="0.2">
      <c r="A35" s="8" t="s">
        <v>104</v>
      </c>
      <c r="B35" s="5"/>
      <c r="C35" s="107" t="s">
        <v>102</v>
      </c>
      <c r="D35" s="108">
        <v>0</v>
      </c>
      <c r="E35" s="25"/>
      <c r="F35" s="4"/>
      <c r="G35" s="4"/>
    </row>
    <row r="36" spans="1:7" x14ac:dyDescent="0.2">
      <c r="A36" s="8" t="s">
        <v>27</v>
      </c>
      <c r="B36" s="5"/>
      <c r="C36" s="107" t="s">
        <v>101</v>
      </c>
      <c r="D36" s="108">
        <v>0</v>
      </c>
      <c r="E36" s="25"/>
      <c r="F36" s="4"/>
      <c r="G36" s="4"/>
    </row>
    <row r="37" spans="1:7" ht="13.5" thickBot="1" x14ac:dyDescent="0.25">
      <c r="A37" s="8"/>
      <c r="B37" s="5"/>
      <c r="C37" s="5"/>
      <c r="D37" s="26"/>
      <c r="E37" s="25"/>
      <c r="F37" s="4"/>
      <c r="G37" s="4"/>
    </row>
    <row r="38" spans="1:7" ht="14.25" thickTop="1" thickBot="1" x14ac:dyDescent="0.25">
      <c r="A38" s="15" t="s">
        <v>105</v>
      </c>
      <c r="B38" s="5"/>
      <c r="C38" s="5"/>
      <c r="D38" s="26">
        <f>E115</f>
        <v>0</v>
      </c>
      <c r="E38" s="25"/>
      <c r="F38" s="4"/>
      <c r="G38" s="4"/>
    </row>
    <row r="39" spans="1:7" ht="14.25" thickTop="1" thickBot="1" x14ac:dyDescent="0.25">
      <c r="A39" s="8"/>
      <c r="B39" s="5"/>
      <c r="C39" s="16" t="s">
        <v>21</v>
      </c>
      <c r="D39" s="26">
        <f>F114</f>
        <v>0</v>
      </c>
      <c r="E39" s="25"/>
      <c r="F39" s="4"/>
      <c r="G39" s="4"/>
    </row>
    <row r="40" spans="1:7" ht="14.25" thickTop="1" thickBot="1" x14ac:dyDescent="0.25">
      <c r="A40" s="8"/>
      <c r="B40" s="5"/>
      <c r="C40" s="5"/>
      <c r="D40" s="26"/>
      <c r="E40" s="25"/>
      <c r="F40" s="4"/>
      <c r="G40" s="4"/>
    </row>
    <row r="41" spans="1:7" ht="14.25" thickTop="1" thickBot="1" x14ac:dyDescent="0.25">
      <c r="A41" s="15" t="s">
        <v>106</v>
      </c>
      <c r="B41" s="5"/>
      <c r="C41" s="5"/>
      <c r="D41" s="26">
        <f>E121</f>
        <v>0</v>
      </c>
      <c r="E41" s="25"/>
      <c r="F41" s="4"/>
      <c r="G41" s="4"/>
    </row>
    <row r="42" spans="1:7" ht="14.25" thickTop="1" thickBot="1" x14ac:dyDescent="0.25">
      <c r="A42" s="8"/>
      <c r="B42" s="5"/>
      <c r="C42" s="16" t="s">
        <v>21</v>
      </c>
      <c r="D42" s="26">
        <f>F121</f>
        <v>0</v>
      </c>
      <c r="E42" s="25"/>
      <c r="F42" s="4"/>
      <c r="G42" s="4"/>
    </row>
    <row r="43" spans="1:7" ht="14.25" thickTop="1" thickBot="1" x14ac:dyDescent="0.25">
      <c r="A43" s="8"/>
      <c r="B43" s="5"/>
      <c r="C43" s="5"/>
      <c r="D43" s="26"/>
      <c r="E43" s="25"/>
      <c r="F43" s="4"/>
      <c r="G43" s="4"/>
    </row>
    <row r="44" spans="1:7" ht="14.25" thickTop="1" thickBot="1" x14ac:dyDescent="0.25">
      <c r="A44" s="24" t="s">
        <v>107</v>
      </c>
      <c r="B44" s="5"/>
      <c r="C44" s="5"/>
      <c r="D44" s="100">
        <f>D25+D38+D39</f>
        <v>931.7</v>
      </c>
      <c r="F44" s="4"/>
      <c r="G44" s="4"/>
    </row>
    <row r="45" spans="1:7" ht="14.25" thickTop="1" thickBot="1" x14ac:dyDescent="0.25">
      <c r="A45" s="5"/>
      <c r="B45" s="5"/>
      <c r="C45" s="5"/>
      <c r="D45" s="25"/>
      <c r="F45" s="4"/>
      <c r="G45" s="6"/>
    </row>
    <row r="46" spans="1:7" ht="14.25" thickTop="1" thickBot="1" x14ac:dyDescent="0.25">
      <c r="A46" s="24" t="s">
        <v>28</v>
      </c>
      <c r="B46" s="5"/>
      <c r="C46" s="5"/>
      <c r="D46" s="102">
        <f>D29+D41+D42</f>
        <v>0</v>
      </c>
      <c r="F46" s="4"/>
      <c r="G46" s="6"/>
    </row>
    <row r="47" spans="1:7" ht="13.5" thickTop="1" x14ac:dyDescent="0.2"/>
    <row r="48" spans="1:7" ht="20.25" x14ac:dyDescent="0.3">
      <c r="A48" s="97" t="s">
        <v>86</v>
      </c>
      <c r="B48" s="98"/>
      <c r="C48" s="28"/>
      <c r="D48" s="28"/>
      <c r="E48" s="28"/>
      <c r="F48" s="28"/>
      <c r="G48" s="28"/>
    </row>
    <row r="49" spans="1:7" x14ac:dyDescent="0.2">
      <c r="A49" s="29"/>
      <c r="B49" s="29"/>
      <c r="C49" s="30" t="s">
        <v>70</v>
      </c>
      <c r="D49" s="109">
        <v>0</v>
      </c>
    </row>
    <row r="50" spans="1:7" x14ac:dyDescent="0.2">
      <c r="A50" s="29"/>
      <c r="B50" s="29"/>
      <c r="C50" s="30" t="s">
        <v>71</v>
      </c>
      <c r="D50" s="109">
        <v>0</v>
      </c>
    </row>
    <row r="51" spans="1:7" x14ac:dyDescent="0.2">
      <c r="A51" s="29"/>
      <c r="B51" s="31"/>
      <c r="C51" s="30" t="s">
        <v>4</v>
      </c>
      <c r="D51" s="103">
        <f>SUM(D49:D50)</f>
        <v>0</v>
      </c>
    </row>
    <row r="52" spans="1:7" x14ac:dyDescent="0.2">
      <c r="A52" s="10"/>
      <c r="B52" s="10"/>
      <c r="C52" s="31"/>
      <c r="D52" s="10"/>
      <c r="E52" s="30"/>
      <c r="F52" s="30"/>
      <c r="G52" s="76"/>
    </row>
    <row r="53" spans="1:7" x14ac:dyDescent="0.2">
      <c r="A53" s="7" t="s">
        <v>87</v>
      </c>
      <c r="B53" s="110">
        <v>1</v>
      </c>
      <c r="C53" s="32"/>
      <c r="D53" s="10"/>
      <c r="E53" s="30"/>
      <c r="F53" s="30"/>
      <c r="G53" s="76"/>
    </row>
    <row r="54" spans="1:7" x14ac:dyDescent="0.2">
      <c r="A54" s="77" t="s">
        <v>13</v>
      </c>
      <c r="B54" s="10"/>
      <c r="C54" s="10"/>
      <c r="D54" s="10"/>
      <c r="E54" s="30"/>
      <c r="F54" s="30"/>
      <c r="G54" s="76"/>
    </row>
    <row r="55" spans="1:7" x14ac:dyDescent="0.2">
      <c r="A55" s="29" t="s">
        <v>72</v>
      </c>
      <c r="B55" s="29"/>
      <c r="C55" s="33">
        <v>50</v>
      </c>
      <c r="D55" s="93" t="s">
        <v>15</v>
      </c>
      <c r="E55" s="76">
        <f>E215</f>
        <v>0</v>
      </c>
    </row>
    <row r="56" spans="1:7" x14ac:dyDescent="0.2">
      <c r="A56" s="29" t="s">
        <v>88</v>
      </c>
      <c r="B56" s="29"/>
      <c r="C56" s="33">
        <v>50</v>
      </c>
      <c r="D56" s="93"/>
      <c r="E56" s="76"/>
    </row>
    <row r="57" spans="1:7" x14ac:dyDescent="0.2">
      <c r="A57" s="29" t="s">
        <v>89</v>
      </c>
      <c r="B57" s="29"/>
      <c r="C57" s="111">
        <v>0</v>
      </c>
      <c r="D57" s="93"/>
      <c r="E57" s="76"/>
    </row>
    <row r="58" spans="1:7" x14ac:dyDescent="0.2">
      <c r="A58" s="7" t="s">
        <v>83</v>
      </c>
      <c r="B58" s="29"/>
      <c r="C58" s="104">
        <f>C200</f>
        <v>385</v>
      </c>
      <c r="D58" s="93"/>
      <c r="E58" s="76"/>
    </row>
    <row r="59" spans="1:7" x14ac:dyDescent="0.2">
      <c r="A59" s="29"/>
      <c r="B59" s="29"/>
      <c r="C59" s="33"/>
      <c r="D59" s="93"/>
      <c r="E59" s="76"/>
    </row>
    <row r="60" spans="1:7" x14ac:dyDescent="0.2">
      <c r="A60" s="29"/>
      <c r="B60" s="29" t="s">
        <v>73</v>
      </c>
      <c r="C60" s="33">
        <f>SUM(C55:C59)</f>
        <v>485</v>
      </c>
      <c r="D60" s="93" t="s">
        <v>74</v>
      </c>
      <c r="E60" s="76">
        <f>E55</f>
        <v>0</v>
      </c>
    </row>
    <row r="61" spans="1:7" x14ac:dyDescent="0.2">
      <c r="A61" s="29"/>
      <c r="B61" s="29"/>
      <c r="C61" s="29"/>
      <c r="D61" s="93" t="s">
        <v>75</v>
      </c>
      <c r="E61" s="76">
        <f>SUM(C55:C59)</f>
        <v>485</v>
      </c>
    </row>
    <row r="62" spans="1:7" x14ac:dyDescent="0.2">
      <c r="A62" s="29"/>
      <c r="B62" s="29"/>
      <c r="C62" s="29"/>
      <c r="D62" s="93" t="s">
        <v>76</v>
      </c>
      <c r="E62" s="76">
        <f>SUM(E60:E61)</f>
        <v>485</v>
      </c>
    </row>
    <row r="63" spans="1:7" x14ac:dyDescent="0.2">
      <c r="A63" s="32"/>
      <c r="B63" s="32"/>
      <c r="C63" s="32"/>
      <c r="D63" s="94"/>
      <c r="E63" s="78"/>
    </row>
    <row r="64" spans="1:7" x14ac:dyDescent="0.2">
      <c r="A64" s="32"/>
      <c r="B64" s="32"/>
      <c r="C64" s="32"/>
      <c r="D64" s="95" t="s">
        <v>21</v>
      </c>
      <c r="E64" s="79">
        <f>(C55+C58+E55)*21%</f>
        <v>91.35</v>
      </c>
    </row>
    <row r="65" spans="1:23" ht="13.5" thickBot="1" x14ac:dyDescent="0.25">
      <c r="A65" s="32"/>
      <c r="B65" s="32"/>
      <c r="C65" s="32"/>
      <c r="D65" s="94"/>
      <c r="E65" s="78"/>
    </row>
    <row r="66" spans="1:23" ht="14.25" thickTop="1" thickBot="1" x14ac:dyDescent="0.25">
      <c r="A66" s="32"/>
      <c r="B66" s="32"/>
      <c r="C66" s="32"/>
      <c r="D66" s="96" t="s">
        <v>108</v>
      </c>
      <c r="E66" s="105">
        <f>SUM(E62:E64)</f>
        <v>576.35</v>
      </c>
    </row>
    <row r="67" spans="1:23" ht="13.5" thickTop="1" x14ac:dyDescent="0.2"/>
    <row r="69" spans="1:23" hidden="1" x14ac:dyDescent="0.2"/>
    <row r="70" spans="1:23" hidden="1" x14ac:dyDescent="0.2"/>
    <row r="71" spans="1:23" hidden="1" x14ac:dyDescent="0.2"/>
    <row r="72" spans="1:23" hidden="1" x14ac:dyDescent="0.2"/>
    <row r="73" spans="1:23" hidden="1" x14ac:dyDescent="0.2"/>
    <row r="74" spans="1:23" hidden="1" x14ac:dyDescent="0.2"/>
    <row r="75" spans="1:23" hidden="1" x14ac:dyDescent="0.2"/>
    <row r="76" spans="1:23" hidden="1" x14ac:dyDescent="0.2"/>
    <row r="77" spans="1:23" hidden="1" x14ac:dyDescent="0.2">
      <c r="D77" s="22"/>
    </row>
    <row r="78" spans="1:23" x14ac:dyDescent="0.2">
      <c r="C78" s="35" t="s">
        <v>29</v>
      </c>
      <c r="D78" s="35" t="s">
        <v>30</v>
      </c>
      <c r="F78" s="23"/>
    </row>
    <row r="79" spans="1:23" x14ac:dyDescent="0.2">
      <c r="D79" s="22"/>
      <c r="F79" s="22"/>
      <c r="G79" s="19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</row>
    <row r="80" spans="1:23" x14ac:dyDescent="0.2">
      <c r="B80" s="36"/>
      <c r="C80" s="35" t="s">
        <v>31</v>
      </c>
      <c r="D80" s="35" t="s">
        <v>32</v>
      </c>
      <c r="F80" s="37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</row>
    <row r="81" spans="2:23" x14ac:dyDescent="0.2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</row>
    <row r="82" spans="2:23" x14ac:dyDescent="0.2">
      <c r="B82" s="36"/>
      <c r="C82" s="35" t="s">
        <v>85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</row>
    <row r="83" spans="2:23" x14ac:dyDescent="0.2">
      <c r="B83" s="36"/>
      <c r="C83" s="35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</row>
    <row r="84" spans="2:23" x14ac:dyDescent="0.2">
      <c r="B84" s="36"/>
      <c r="C84" s="35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</row>
    <row r="85" spans="2:23" x14ac:dyDescent="0.2">
      <c r="B85" s="36"/>
      <c r="C85" s="35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</row>
    <row r="86" spans="2:23" x14ac:dyDescent="0.2">
      <c r="B86" s="36"/>
      <c r="C86" s="35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</row>
    <row r="87" spans="2:23" hidden="1" x14ac:dyDescent="0.2">
      <c r="B87" s="36"/>
      <c r="C87" s="35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</row>
    <row r="88" spans="2:23" hidden="1" x14ac:dyDescent="0.2">
      <c r="B88" s="36"/>
      <c r="C88" s="35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</row>
    <row r="89" spans="2:23" hidden="1" x14ac:dyDescent="0.2">
      <c r="B89" s="36"/>
      <c r="C89" s="35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</row>
    <row r="90" spans="2:23" hidden="1" x14ac:dyDescent="0.2">
      <c r="B90" s="36"/>
      <c r="C90" s="35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</row>
    <row r="91" spans="2:23" hidden="1" x14ac:dyDescent="0.2">
      <c r="B91" s="36"/>
      <c r="C91" s="35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</row>
    <row r="92" spans="2:23" hidden="1" x14ac:dyDescent="0.2">
      <c r="B92" s="36"/>
      <c r="C92" s="35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</row>
    <row r="93" spans="2:23" hidden="1" x14ac:dyDescent="0.2">
      <c r="B93" s="36"/>
      <c r="C93" s="35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</row>
    <row r="94" spans="2:23" hidden="1" x14ac:dyDescent="0.2">
      <c r="B94" s="36"/>
      <c r="C94" s="35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</row>
    <row r="95" spans="2:23" hidden="1" x14ac:dyDescent="0.2">
      <c r="B95" s="36"/>
      <c r="C95" s="35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</row>
    <row r="96" spans="2:23" hidden="1" x14ac:dyDescent="0.2">
      <c r="B96" s="36"/>
      <c r="C96" s="35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</row>
    <row r="97" spans="2:23" hidden="1" x14ac:dyDescent="0.2">
      <c r="B97" s="36"/>
      <c r="C97" s="35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</row>
    <row r="98" spans="2:23" hidden="1" x14ac:dyDescent="0.2">
      <c r="B98" s="36"/>
      <c r="C98" s="35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</row>
    <row r="99" spans="2:23" hidden="1" x14ac:dyDescent="0.2">
      <c r="B99" s="36"/>
      <c r="C99" s="35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</row>
    <row r="100" spans="2:23" hidden="1" x14ac:dyDescent="0.2">
      <c r="B100" s="36"/>
      <c r="C100" s="35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</row>
    <row r="101" spans="2:23" hidden="1" x14ac:dyDescent="0.2">
      <c r="B101" s="36"/>
      <c r="C101" s="35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</row>
    <row r="102" spans="2:23" hidden="1" x14ac:dyDescent="0.2">
      <c r="B102" s="36"/>
      <c r="C102" s="3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</row>
    <row r="103" spans="2:23" hidden="1" x14ac:dyDescent="0.2">
      <c r="B103" s="36"/>
      <c r="C103" s="35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</row>
    <row r="104" spans="2:23" hidden="1" x14ac:dyDescent="0.2">
      <c r="B104" s="36"/>
      <c r="C104" s="35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</row>
    <row r="105" spans="2:23" hidden="1" x14ac:dyDescent="0.2">
      <c r="B105" s="36"/>
      <c r="C105" s="35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</row>
    <row r="106" spans="2:23" hidden="1" x14ac:dyDescent="0.2">
      <c r="B106" s="36"/>
      <c r="C106" s="35"/>
      <c r="D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</row>
    <row r="107" spans="2:23" hidden="1" x14ac:dyDescent="0.2">
      <c r="B107" s="36"/>
      <c r="C107" s="35"/>
      <c r="D107" s="36"/>
      <c r="E107" s="36" t="s">
        <v>101</v>
      </c>
      <c r="F107" s="36" t="s">
        <v>101</v>
      </c>
      <c r="G107" s="36" t="s">
        <v>101</v>
      </c>
      <c r="H107" s="36" t="s">
        <v>101</v>
      </c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</row>
    <row r="108" spans="2:23" hidden="1" x14ac:dyDescent="0.2">
      <c r="B108" s="36"/>
      <c r="C108" s="35"/>
      <c r="D108" s="36"/>
      <c r="E108" s="36" t="s">
        <v>102</v>
      </c>
      <c r="F108" s="36" t="s">
        <v>102</v>
      </c>
      <c r="G108" s="36" t="s">
        <v>102</v>
      </c>
      <c r="H108" s="36" t="s">
        <v>102</v>
      </c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</row>
    <row r="109" spans="2:23" hidden="1" x14ac:dyDescent="0.2">
      <c r="B109" s="36"/>
      <c r="C109" s="35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</row>
    <row r="110" spans="2:23" hidden="1" x14ac:dyDescent="0.2">
      <c r="B110" s="36"/>
      <c r="C110" s="35"/>
      <c r="D110" s="36"/>
      <c r="E110" s="36"/>
      <c r="F110" s="36"/>
      <c r="G110" s="36" t="s">
        <v>101</v>
      </c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</row>
    <row r="111" spans="2:23" hidden="1" x14ac:dyDescent="0.2">
      <c r="B111" s="36"/>
      <c r="C111" s="35"/>
      <c r="D111" s="36"/>
      <c r="E111" s="36">
        <f>IF(C33="koper",D33,0)</f>
        <v>0</v>
      </c>
      <c r="F111" s="36">
        <f>IF(C33="koper",D33*21%,0)</f>
        <v>0</v>
      </c>
      <c r="G111" s="36" t="s">
        <v>102</v>
      </c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</row>
    <row r="112" spans="2:23" hidden="1" x14ac:dyDescent="0.2">
      <c r="B112" s="36"/>
      <c r="C112" s="35"/>
      <c r="D112" s="36"/>
      <c r="E112" s="36">
        <f>IF(C34="koper",D34,0)</f>
        <v>0</v>
      </c>
      <c r="F112" s="36">
        <f>IF(C35="koper",D35*21%,0)</f>
        <v>0</v>
      </c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</row>
    <row r="113" spans="1:23" hidden="1" x14ac:dyDescent="0.2">
      <c r="B113" s="36"/>
      <c r="C113" s="35"/>
      <c r="D113" s="36"/>
      <c r="E113" s="36">
        <f>IF(C35="koper",D35,0)</f>
        <v>0</v>
      </c>
      <c r="F113" s="36">
        <f>IF(C36="koper",D36*21%,0)</f>
        <v>0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</row>
    <row r="114" spans="1:23" hidden="1" x14ac:dyDescent="0.2">
      <c r="B114" s="36"/>
      <c r="C114" s="35"/>
      <c r="D114" s="36"/>
      <c r="E114" s="36">
        <f>IF(C36="koper",D36,0)</f>
        <v>0</v>
      </c>
      <c r="F114" s="36">
        <f>SUM(F111:F113)</f>
        <v>0</v>
      </c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</row>
    <row r="115" spans="1:23" hidden="1" x14ac:dyDescent="0.2">
      <c r="B115" s="36"/>
      <c r="C115" s="35"/>
      <c r="D115" s="36"/>
      <c r="E115" s="36">
        <f>SUM(E111:E114)</f>
        <v>0</v>
      </c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</row>
    <row r="116" spans="1:23" hidden="1" x14ac:dyDescent="0.2">
      <c r="B116" s="36"/>
      <c r="C116" s="35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</row>
    <row r="117" spans="1:23" hidden="1" x14ac:dyDescent="0.2">
      <c r="B117" s="36"/>
      <c r="C117" s="35"/>
      <c r="D117" s="36"/>
      <c r="E117" s="36">
        <f>IF(C33="verkoper",D33,0)</f>
        <v>0</v>
      </c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</row>
    <row r="118" spans="1:23" hidden="1" x14ac:dyDescent="0.2">
      <c r="B118" s="36"/>
      <c r="C118" s="35"/>
      <c r="D118" s="36"/>
      <c r="E118" s="36">
        <f>IF(C34="verkoper",D34,0)</f>
        <v>0</v>
      </c>
      <c r="F118" s="36">
        <f>IF(C33="verkoper",D33*21%,0)</f>
        <v>0</v>
      </c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</row>
    <row r="119" spans="1:23" hidden="1" x14ac:dyDescent="0.2">
      <c r="B119" s="36"/>
      <c r="C119" s="35"/>
      <c r="D119" s="36"/>
      <c r="E119" s="36">
        <f>IF(C35="verkoper",D35,0)</f>
        <v>0</v>
      </c>
      <c r="F119" s="36">
        <f>IF(C35="verkoper",D35*21%,0)</f>
        <v>0</v>
      </c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</row>
    <row r="120" spans="1:23" hidden="1" x14ac:dyDescent="0.2">
      <c r="B120" s="36"/>
      <c r="C120" s="35"/>
      <c r="D120" s="36"/>
      <c r="E120" s="36">
        <f>IF(C36="verkoper",D36,0)</f>
        <v>0</v>
      </c>
      <c r="F120" s="36">
        <f>IF(C36="verkoper",D36*21%,0)</f>
        <v>0</v>
      </c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</row>
    <row r="121" spans="1:23" hidden="1" x14ac:dyDescent="0.2">
      <c r="B121" s="36"/>
      <c r="C121" s="35"/>
      <c r="D121" s="36"/>
      <c r="E121" s="36">
        <f>SUM(E117:E120)</f>
        <v>0</v>
      </c>
      <c r="F121" s="36">
        <f>SUM(F118:F120)</f>
        <v>0</v>
      </c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</row>
    <row r="122" spans="1:23" hidden="1" x14ac:dyDescent="0.2">
      <c r="B122" s="36"/>
      <c r="C122" s="35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</row>
    <row r="123" spans="1:23" hidden="1" x14ac:dyDescent="0.2">
      <c r="B123" s="36"/>
      <c r="C123" s="35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</row>
    <row r="124" spans="1:23" hidden="1" x14ac:dyDescent="0.2">
      <c r="B124" s="36"/>
      <c r="C124" s="35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</row>
    <row r="125" spans="1:23" hidden="1" x14ac:dyDescent="0.2">
      <c r="B125" s="36"/>
      <c r="C125" s="35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</row>
    <row r="126" spans="1:23" hidden="1" x14ac:dyDescent="0.2">
      <c r="A126" s="1" t="s">
        <v>33</v>
      </c>
      <c r="B126" s="36"/>
      <c r="C126" s="36" t="s">
        <v>7</v>
      </c>
      <c r="D126" s="36" t="s">
        <v>7</v>
      </c>
      <c r="E126" s="36" t="s">
        <v>7</v>
      </c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</row>
    <row r="127" spans="1:23" ht="15.75" hidden="1" x14ac:dyDescent="0.25">
      <c r="A127" s="38" t="s">
        <v>9</v>
      </c>
      <c r="B127" s="38"/>
      <c r="C127" s="36" t="s">
        <v>11</v>
      </c>
      <c r="D127" s="36" t="s">
        <v>11</v>
      </c>
      <c r="E127" s="36" t="s">
        <v>11</v>
      </c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</row>
    <row r="128" spans="1:23" ht="15.75" hidden="1" x14ac:dyDescent="0.25">
      <c r="A128" s="38" t="s">
        <v>34</v>
      </c>
      <c r="B128" s="38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</row>
    <row r="129" spans="1:23" ht="15.75" hidden="1" x14ac:dyDescent="0.25">
      <c r="A129" s="38" t="s">
        <v>35</v>
      </c>
      <c r="B129" s="38"/>
      <c r="C129" s="39">
        <f>B7*12.5/100</f>
        <v>0</v>
      </c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</row>
    <row r="130" spans="1:23" ht="15.75" hidden="1" x14ac:dyDescent="0.25">
      <c r="A130" s="38" t="s">
        <v>36</v>
      </c>
      <c r="B130" s="38"/>
      <c r="C130" s="40">
        <f>B7*10%</f>
        <v>0</v>
      </c>
      <c r="D130" s="40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</row>
    <row r="131" spans="1:23" ht="15.75" hidden="1" x14ac:dyDescent="0.25">
      <c r="A131" s="38" t="s">
        <v>37</v>
      </c>
      <c r="B131" s="38"/>
      <c r="C131" s="40">
        <f>IF(B7&gt;150000,9000+(B7-150000)*12.5%,B7*6%)</f>
        <v>0</v>
      </c>
      <c r="D131" s="40">
        <f>IF(B7&gt;160000,9600+(B7-160000)*12.5%,B7*6%)</f>
        <v>0</v>
      </c>
      <c r="E131" s="36"/>
      <c r="F131" s="40">
        <f>IF(AND(C9="ja",C10="NVT",C11="ja"),C132,0)</f>
        <v>0</v>
      </c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</row>
    <row r="132" spans="1:23" ht="15.75" hidden="1" x14ac:dyDescent="0.25">
      <c r="A132" s="38" t="s">
        <v>38</v>
      </c>
      <c r="B132" s="38"/>
      <c r="C132" s="40">
        <f>IF(B7&gt;150000,7500+(B7-150000)*10%,B7*5%)</f>
        <v>0</v>
      </c>
      <c r="D132" s="40">
        <f>IF(B7&gt;160000,8000+(B7-160000)*10%,B7*5%)</f>
        <v>0</v>
      </c>
      <c r="E132" s="36"/>
      <c r="F132" s="40">
        <f>IF(AND(C9="ja",C10="NVT",C11="neen"),C131,0)</f>
        <v>0</v>
      </c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</row>
    <row r="133" spans="1:23" ht="15.75" hidden="1" x14ac:dyDescent="0.25">
      <c r="A133" s="38" t="s">
        <v>39</v>
      </c>
      <c r="B133" s="38"/>
      <c r="C133" s="36"/>
      <c r="D133" s="36"/>
      <c r="E133" s="36"/>
      <c r="F133" s="40">
        <f>IF(AND(C9="neen",C11="ja"),C130,0)</f>
        <v>0</v>
      </c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</row>
    <row r="134" spans="1:23" ht="15.75" hidden="1" x14ac:dyDescent="0.25">
      <c r="A134" s="38" t="s">
        <v>40</v>
      </c>
      <c r="B134" s="38"/>
      <c r="C134" s="36"/>
      <c r="D134" s="36"/>
      <c r="E134" s="36"/>
      <c r="F134" s="40">
        <f>IF(AND(C9="neen",C11="neen"),C129,0)</f>
        <v>0</v>
      </c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</row>
    <row r="135" spans="1:23" ht="15.75" hidden="1" x14ac:dyDescent="0.25">
      <c r="A135" s="38" t="s">
        <v>41</v>
      </c>
      <c r="B135" s="38"/>
      <c r="C135" s="36"/>
      <c r="D135" s="36"/>
      <c r="E135" s="36"/>
      <c r="F135" s="40">
        <f>IF(AND(C9="ja",C10&lt;&gt;"NVT",C11="ja"),D132,0)</f>
        <v>0</v>
      </c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</row>
    <row r="136" spans="1:23" ht="15.75" hidden="1" x14ac:dyDescent="0.25">
      <c r="A136" s="38" t="s">
        <v>95</v>
      </c>
      <c r="B136" s="38"/>
      <c r="C136" s="36"/>
      <c r="D136" s="36"/>
      <c r="E136" s="36"/>
      <c r="F136" s="40">
        <f>IF(AND(C9="ja",C10&lt;&gt;"NVT",C11="neen"),D131,0)</f>
        <v>0</v>
      </c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</row>
    <row r="137" spans="1:23" ht="15.75" hidden="1" x14ac:dyDescent="0.25">
      <c r="A137" s="38" t="s">
        <v>42</v>
      </c>
      <c r="B137" s="38"/>
      <c r="C137" s="36"/>
      <c r="D137" s="36"/>
      <c r="E137" s="36"/>
      <c r="F137" s="40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</row>
    <row r="138" spans="1:23" ht="15.75" hidden="1" x14ac:dyDescent="0.25">
      <c r="A138" s="38" t="s">
        <v>43</v>
      </c>
      <c r="B138" s="38"/>
      <c r="C138" s="36"/>
      <c r="D138" s="36"/>
      <c r="E138" s="36"/>
      <c r="F138" s="40">
        <f>SUM(F131:F137)</f>
        <v>0</v>
      </c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</row>
    <row r="139" spans="1:23" ht="15.75" hidden="1" x14ac:dyDescent="0.25">
      <c r="A139" s="38" t="s">
        <v>44</v>
      </c>
      <c r="B139" s="38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</row>
    <row r="140" spans="1:23" ht="15.75" hidden="1" x14ac:dyDescent="0.25">
      <c r="A140" s="38" t="s">
        <v>96</v>
      </c>
      <c r="B140" s="38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</row>
    <row r="141" spans="1:23" ht="15.75" hidden="1" x14ac:dyDescent="0.25">
      <c r="A141" s="38" t="s">
        <v>45</v>
      </c>
      <c r="B141" s="38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</row>
    <row r="142" spans="1:23" ht="15.75" hidden="1" x14ac:dyDescent="0.25">
      <c r="A142" s="38" t="s">
        <v>46</v>
      </c>
      <c r="B142" s="38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</row>
    <row r="143" spans="1:23" ht="15.75" hidden="1" x14ac:dyDescent="0.25">
      <c r="A143" s="38" t="s">
        <v>47</v>
      </c>
      <c r="B143" s="38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</row>
    <row r="144" spans="1:23" ht="15.75" hidden="1" x14ac:dyDescent="0.25">
      <c r="A144" s="38" t="s">
        <v>48</v>
      </c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</row>
    <row r="145" spans="1:39" ht="15.75" hidden="1" x14ac:dyDescent="0.25">
      <c r="A145" s="38" t="s">
        <v>49</v>
      </c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</row>
    <row r="146" spans="1:39" ht="15.75" hidden="1" x14ac:dyDescent="0.25">
      <c r="A146" s="38" t="s">
        <v>50</v>
      </c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</row>
    <row r="147" spans="1:39" ht="15.75" hidden="1" x14ac:dyDescent="0.25">
      <c r="A147" s="38" t="s">
        <v>51</v>
      </c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</row>
    <row r="148" spans="1:39" ht="15.75" hidden="1" x14ac:dyDescent="0.25">
      <c r="A148" s="38" t="s">
        <v>52</v>
      </c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</row>
    <row r="149" spans="1:39" ht="15.75" hidden="1" x14ac:dyDescent="0.25">
      <c r="A149" s="38" t="s">
        <v>53</v>
      </c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</row>
    <row r="150" spans="1:39" ht="15.75" hidden="1" x14ac:dyDescent="0.25">
      <c r="A150" s="38" t="s">
        <v>54</v>
      </c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</row>
    <row r="151" spans="1:39" ht="15.75" hidden="1" x14ac:dyDescent="0.25">
      <c r="A151" s="38" t="s">
        <v>55</v>
      </c>
      <c r="B151" s="14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</row>
    <row r="152" spans="1:39" ht="15.75" hidden="1" x14ac:dyDescent="0.25">
      <c r="A152" s="38" t="s">
        <v>56</v>
      </c>
      <c r="B152" s="14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</row>
    <row r="153" spans="1:39" ht="15.75" hidden="1" x14ac:dyDescent="0.25">
      <c r="A153" s="38" t="s">
        <v>57</v>
      </c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</row>
    <row r="154" spans="1:39" ht="15.75" hidden="1" x14ac:dyDescent="0.25">
      <c r="A154" s="38" t="s">
        <v>97</v>
      </c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</row>
    <row r="155" spans="1:39" ht="15.75" hidden="1" x14ac:dyDescent="0.25">
      <c r="A155" s="38" t="s">
        <v>98</v>
      </c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</row>
    <row r="156" spans="1:39" ht="15.75" hidden="1" x14ac:dyDescent="0.25">
      <c r="A156" s="38" t="s">
        <v>58</v>
      </c>
      <c r="B156" s="41"/>
      <c r="C156" s="36"/>
      <c r="D156" s="36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</row>
    <row r="157" spans="1:39" ht="15.75" hidden="1" x14ac:dyDescent="0.25">
      <c r="A157" s="38" t="s">
        <v>59</v>
      </c>
      <c r="E157" s="42"/>
      <c r="F157" s="42"/>
      <c r="G157" s="42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</row>
    <row r="158" spans="1:39" ht="15.75" hidden="1" x14ac:dyDescent="0.25">
      <c r="A158" s="38" t="s">
        <v>99</v>
      </c>
    </row>
    <row r="159" spans="1:39" ht="15.75" hidden="1" x14ac:dyDescent="0.25">
      <c r="A159" s="38" t="s">
        <v>100</v>
      </c>
    </row>
    <row r="160" spans="1:39" ht="15.75" hidden="1" x14ac:dyDescent="0.25">
      <c r="A160" s="38" t="s">
        <v>60</v>
      </c>
      <c r="C160" s="1" t="s">
        <v>63</v>
      </c>
      <c r="D160" s="1" t="s">
        <v>64</v>
      </c>
    </row>
    <row r="161" spans="1:6" ht="15.75" hidden="1" x14ac:dyDescent="0.25">
      <c r="A161" s="38" t="s">
        <v>61</v>
      </c>
      <c r="D161" s="1">
        <v>525</v>
      </c>
    </row>
    <row r="162" spans="1:6" ht="15.75" hidden="1" x14ac:dyDescent="0.25">
      <c r="A162" s="38" t="s">
        <v>62</v>
      </c>
      <c r="D162" s="1">
        <v>100</v>
      </c>
    </row>
    <row r="163" spans="1:6" ht="15.75" hidden="1" x14ac:dyDescent="0.25">
      <c r="A163" s="38" t="s">
        <v>65</v>
      </c>
      <c r="D163" s="1">
        <v>675</v>
      </c>
    </row>
    <row r="164" spans="1:6" ht="15.75" hidden="1" x14ac:dyDescent="0.25">
      <c r="A164" s="38" t="s">
        <v>66</v>
      </c>
    </row>
    <row r="165" spans="1:6" hidden="1" x14ac:dyDescent="0.2"/>
    <row r="166" spans="1:6" hidden="1" x14ac:dyDescent="0.2"/>
    <row r="167" spans="1:6" ht="14.25" hidden="1" x14ac:dyDescent="0.2">
      <c r="A167" s="43" t="s">
        <v>67</v>
      </c>
      <c r="B167" s="43"/>
      <c r="C167" s="43" t="s">
        <v>67</v>
      </c>
      <c r="D167" s="44" t="s">
        <v>68</v>
      </c>
      <c r="E167" s="45"/>
      <c r="F167" s="43" t="s">
        <v>15</v>
      </c>
    </row>
    <row r="168" spans="1:6" ht="15" hidden="1" x14ac:dyDescent="0.25">
      <c r="A168" s="46">
        <v>0</v>
      </c>
      <c r="B168" s="47"/>
      <c r="C168" s="46">
        <v>7500</v>
      </c>
      <c r="D168" s="48">
        <v>4.5600000000000002E-2</v>
      </c>
      <c r="E168" s="49"/>
      <c r="F168" s="46">
        <f>IF($B$7&lt;C168,$B$7*D168,C168*D168)</f>
        <v>0</v>
      </c>
    </row>
    <row r="169" spans="1:6" ht="15" hidden="1" x14ac:dyDescent="0.25">
      <c r="A169" s="46">
        <v>7500</v>
      </c>
      <c r="B169" s="47"/>
      <c r="C169" s="46">
        <v>17500</v>
      </c>
      <c r="D169" s="48">
        <v>2.8500000000000001E-2</v>
      </c>
      <c r="E169" s="49"/>
      <c r="F169" s="47" t="str">
        <f t="shared" ref="F169:F174" si="0">IF($B$7&lt;=A169," ",IF($B$7&lt;C169,($B$7-C168)*D169,(C169-A169)*D169))</f>
        <v xml:space="preserve"> </v>
      </c>
    </row>
    <row r="170" spans="1:6" ht="15" hidden="1" x14ac:dyDescent="0.25">
      <c r="A170" s="46">
        <v>17500</v>
      </c>
      <c r="B170" s="47"/>
      <c r="C170" s="46">
        <v>30000</v>
      </c>
      <c r="D170" s="48">
        <v>2.2800000000000001E-2</v>
      </c>
      <c r="E170" s="49"/>
      <c r="F170" s="47" t="str">
        <f t="shared" si="0"/>
        <v xml:space="preserve"> </v>
      </c>
    </row>
    <row r="171" spans="1:6" ht="15" hidden="1" x14ac:dyDescent="0.25">
      <c r="A171" s="46">
        <v>30000</v>
      </c>
      <c r="B171" s="47"/>
      <c r="C171" s="46">
        <v>45495</v>
      </c>
      <c r="D171" s="48">
        <v>1.7100000000000001E-2</v>
      </c>
      <c r="E171" s="49"/>
      <c r="F171" s="47" t="str">
        <f t="shared" si="0"/>
        <v xml:space="preserve"> </v>
      </c>
    </row>
    <row r="172" spans="1:6" ht="15" hidden="1" x14ac:dyDescent="0.25">
      <c r="A172" s="46">
        <v>45495</v>
      </c>
      <c r="B172" s="47"/>
      <c r="C172" s="46">
        <v>64095</v>
      </c>
      <c r="D172" s="48">
        <v>1.14E-2</v>
      </c>
      <c r="E172" s="49"/>
      <c r="F172" s="47" t="str">
        <f t="shared" si="0"/>
        <v xml:space="preserve"> </v>
      </c>
    </row>
    <row r="173" spans="1:6" ht="15" hidden="1" x14ac:dyDescent="0.25">
      <c r="A173" s="46">
        <v>64095</v>
      </c>
      <c r="B173" s="47"/>
      <c r="C173" s="46">
        <v>250095</v>
      </c>
      <c r="D173" s="48">
        <v>5.7000000000000002E-3</v>
      </c>
      <c r="E173" s="49"/>
      <c r="F173" s="47" t="str">
        <f t="shared" si="0"/>
        <v xml:space="preserve"> </v>
      </c>
    </row>
    <row r="174" spans="1:6" ht="15" hidden="1" x14ac:dyDescent="0.25">
      <c r="A174" s="46">
        <v>250095</v>
      </c>
      <c r="B174" s="47"/>
      <c r="C174" s="46">
        <f>$B$7</f>
        <v>0</v>
      </c>
      <c r="D174" s="48">
        <v>5.6999999999999998E-4</v>
      </c>
      <c r="E174" s="49"/>
      <c r="F174" s="47" t="str">
        <f t="shared" si="0"/>
        <v xml:space="preserve"> </v>
      </c>
    </row>
    <row r="175" spans="1:6" ht="15" hidden="1" x14ac:dyDescent="0.25">
      <c r="A175" s="50"/>
      <c r="B175" s="51"/>
      <c r="C175" s="51"/>
      <c r="D175" s="52"/>
      <c r="E175" s="53"/>
      <c r="F175" s="53"/>
    </row>
    <row r="176" spans="1:6" ht="15" hidden="1" x14ac:dyDescent="0.25">
      <c r="A176" s="43" t="s">
        <v>69</v>
      </c>
      <c r="B176" s="54"/>
      <c r="C176" s="51"/>
      <c r="D176" s="55"/>
      <c r="E176" s="53"/>
      <c r="F176" s="56">
        <f>SUM(F168:F175)</f>
        <v>0</v>
      </c>
    </row>
    <row r="177" spans="1:8" hidden="1" x14ac:dyDescent="0.2"/>
    <row r="178" spans="1:8" hidden="1" x14ac:dyDescent="0.2"/>
    <row r="179" spans="1:8" hidden="1" x14ac:dyDescent="0.2"/>
    <row r="180" spans="1:8" hidden="1" x14ac:dyDescent="0.2">
      <c r="A180" s="28" t="s">
        <v>77</v>
      </c>
      <c r="B180" s="28"/>
      <c r="C180" s="28"/>
      <c r="D180" s="28"/>
      <c r="E180" s="28"/>
      <c r="F180" s="28" t="s">
        <v>78</v>
      </c>
      <c r="G180" s="28"/>
      <c r="H180" s="28"/>
    </row>
    <row r="181" spans="1:8" hidden="1" x14ac:dyDescent="0.2">
      <c r="A181" s="28">
        <v>67.31</v>
      </c>
      <c r="B181" s="28" t="s">
        <v>79</v>
      </c>
      <c r="C181" s="28">
        <v>25000</v>
      </c>
      <c r="D181" s="28"/>
      <c r="E181" s="28"/>
      <c r="F181" s="28"/>
      <c r="G181" s="28"/>
      <c r="H181" s="28"/>
    </row>
    <row r="182" spans="1:8" hidden="1" x14ac:dyDescent="0.2">
      <c r="A182" s="28">
        <v>23.56</v>
      </c>
      <c r="B182" s="28" t="s">
        <v>80</v>
      </c>
      <c r="C182" s="28">
        <v>25000</v>
      </c>
      <c r="D182" s="28" t="s">
        <v>81</v>
      </c>
      <c r="E182" s="28"/>
      <c r="F182" s="28"/>
      <c r="G182" s="28"/>
      <c r="H182" s="28"/>
    </row>
    <row r="183" spans="1:8" hidden="1" x14ac:dyDescent="0.2">
      <c r="A183" s="28"/>
      <c r="B183" s="28"/>
      <c r="C183" s="28"/>
      <c r="D183" s="28"/>
      <c r="E183" s="28"/>
      <c r="F183" s="28"/>
      <c r="G183" s="28"/>
      <c r="H183" s="28"/>
    </row>
    <row r="184" spans="1:8" hidden="1" x14ac:dyDescent="0.2">
      <c r="A184" s="28"/>
      <c r="B184" s="28"/>
      <c r="C184" s="28"/>
      <c r="D184" s="28"/>
      <c r="E184" s="28"/>
      <c r="F184" s="28"/>
      <c r="G184" s="28"/>
      <c r="H184" s="28"/>
    </row>
    <row r="185" spans="1:8" hidden="1" x14ac:dyDescent="0.2">
      <c r="A185" s="28"/>
      <c r="B185" s="28"/>
      <c r="C185" s="28"/>
      <c r="D185" s="28"/>
      <c r="E185" s="28"/>
      <c r="F185" s="28"/>
      <c r="G185" s="28">
        <v>720</v>
      </c>
      <c r="H185" s="28"/>
    </row>
    <row r="186" spans="1:8" hidden="1" x14ac:dyDescent="0.2">
      <c r="A186" s="28" t="s">
        <v>82</v>
      </c>
      <c r="B186" s="28"/>
      <c r="C186" s="28" t="s">
        <v>67</v>
      </c>
      <c r="D186" s="28" t="s">
        <v>83</v>
      </c>
      <c r="E186" s="28"/>
      <c r="F186" s="28"/>
      <c r="G186" s="28"/>
      <c r="H186" s="28"/>
    </row>
    <row r="187" spans="1:8" hidden="1" x14ac:dyDescent="0.2">
      <c r="A187" s="28"/>
      <c r="B187" s="28"/>
      <c r="C187" s="28">
        <v>0</v>
      </c>
      <c r="D187" s="28">
        <v>575</v>
      </c>
      <c r="E187" s="28"/>
      <c r="F187" s="28"/>
      <c r="G187" s="28"/>
      <c r="H187" s="28"/>
    </row>
    <row r="188" spans="1:8" hidden="1" x14ac:dyDescent="0.2">
      <c r="A188" s="28"/>
      <c r="B188" s="28"/>
      <c r="C188" s="28"/>
      <c r="D188" s="28"/>
      <c r="E188" s="28"/>
      <c r="F188" s="28"/>
      <c r="G188" s="28"/>
      <c r="H188" s="28"/>
    </row>
    <row r="189" spans="1:8" hidden="1" x14ac:dyDescent="0.2">
      <c r="A189" s="28"/>
      <c r="B189" s="28"/>
      <c r="C189" s="28"/>
      <c r="D189" s="28"/>
      <c r="E189" s="28"/>
      <c r="F189" s="34" t="s">
        <v>7</v>
      </c>
      <c r="G189" s="28"/>
      <c r="H189" s="28"/>
    </row>
    <row r="190" spans="1:8" hidden="1" x14ac:dyDescent="0.2">
      <c r="A190" s="28"/>
      <c r="B190" s="28"/>
      <c r="C190" s="28"/>
      <c r="D190" s="28"/>
      <c r="E190" s="28"/>
      <c r="F190" s="34" t="s">
        <v>11</v>
      </c>
      <c r="G190" s="28"/>
      <c r="H190" s="28"/>
    </row>
    <row r="191" spans="1:8" hidden="1" x14ac:dyDescent="0.2">
      <c r="A191" s="28">
        <v>920</v>
      </c>
      <c r="B191" s="28"/>
      <c r="C191" s="28"/>
      <c r="D191" s="28"/>
      <c r="E191" s="28"/>
      <c r="F191" s="28"/>
      <c r="G191" s="28"/>
      <c r="H191" s="28"/>
    </row>
    <row r="192" spans="1:8" hidden="1" x14ac:dyDescent="0.2">
      <c r="A192" s="28"/>
      <c r="B192" s="28"/>
      <c r="C192" s="28"/>
      <c r="D192" s="28"/>
      <c r="E192" s="28"/>
      <c r="F192" s="28"/>
      <c r="G192" s="28"/>
      <c r="H192" s="28"/>
    </row>
    <row r="193" spans="1:8" hidden="1" x14ac:dyDescent="0.2">
      <c r="A193" s="28"/>
      <c r="B193" s="28"/>
      <c r="C193" s="28"/>
      <c r="D193" s="28"/>
      <c r="E193" s="28"/>
      <c r="F193" s="28"/>
      <c r="G193" s="28"/>
      <c r="H193" s="28"/>
    </row>
    <row r="194" spans="1:8" hidden="1" x14ac:dyDescent="0.2">
      <c r="A194" s="28"/>
      <c r="B194" s="28"/>
      <c r="C194" s="28"/>
      <c r="D194" s="28"/>
      <c r="E194" s="28"/>
      <c r="F194" s="28"/>
      <c r="G194" s="28"/>
      <c r="H194" s="28"/>
    </row>
    <row r="195" spans="1:8" hidden="1" x14ac:dyDescent="0.2">
      <c r="A195" s="28"/>
      <c r="B195" s="28"/>
      <c r="C195" s="28"/>
      <c r="D195" s="28"/>
      <c r="E195" s="28"/>
      <c r="F195" s="28"/>
      <c r="G195" s="28"/>
      <c r="H195" s="28"/>
    </row>
    <row r="196" spans="1:8" hidden="1" x14ac:dyDescent="0.2">
      <c r="A196" s="28"/>
      <c r="B196" s="28"/>
      <c r="C196" s="28"/>
      <c r="D196" s="28"/>
      <c r="E196" s="28"/>
      <c r="F196" s="28"/>
      <c r="G196" s="28"/>
      <c r="H196" s="28"/>
    </row>
    <row r="197" spans="1:8" hidden="1" x14ac:dyDescent="0.2">
      <c r="A197" s="57"/>
      <c r="B197" s="58"/>
      <c r="C197" s="58"/>
      <c r="D197" s="58"/>
      <c r="E197" s="58"/>
      <c r="F197" s="28"/>
      <c r="G197" s="28"/>
      <c r="H197" s="28"/>
    </row>
    <row r="198" spans="1:8" hidden="1" x14ac:dyDescent="0.2">
      <c r="A198" s="57"/>
      <c r="B198" s="58"/>
      <c r="C198" s="58">
        <f>IF(B53=1,385,0)</f>
        <v>385</v>
      </c>
      <c r="D198" s="58">
        <f>IF(B53=2,535,0)</f>
        <v>0</v>
      </c>
      <c r="E198" s="58">
        <f>IF(B53&gt;2,(535+(B53-2)*200),0)</f>
        <v>0</v>
      </c>
      <c r="F198" s="28"/>
      <c r="G198" s="28"/>
      <c r="H198" s="28"/>
    </row>
    <row r="199" spans="1:8" hidden="1" x14ac:dyDescent="0.2">
      <c r="A199" s="57"/>
      <c r="B199" s="58"/>
      <c r="C199" s="58"/>
      <c r="D199" s="58"/>
      <c r="E199" s="58"/>
      <c r="F199" s="28"/>
      <c r="G199" s="28"/>
      <c r="H199" s="28"/>
    </row>
    <row r="200" spans="1:8" hidden="1" x14ac:dyDescent="0.2">
      <c r="A200" s="57"/>
      <c r="B200" s="58"/>
      <c r="C200" s="58">
        <f>SUM(C198:E198)</f>
        <v>385</v>
      </c>
      <c r="D200" s="58"/>
      <c r="E200" s="58"/>
      <c r="F200" s="28"/>
      <c r="G200" s="28"/>
      <c r="H200" s="28"/>
    </row>
    <row r="201" spans="1:8" hidden="1" x14ac:dyDescent="0.2">
      <c r="A201" s="57"/>
      <c r="B201" s="58"/>
      <c r="C201" s="58"/>
      <c r="D201" s="58"/>
      <c r="E201" s="58"/>
      <c r="F201" s="28"/>
      <c r="G201" s="28"/>
      <c r="H201" s="28"/>
    </row>
    <row r="202" spans="1:8" hidden="1" x14ac:dyDescent="0.2">
      <c r="A202" s="57"/>
      <c r="B202" s="58"/>
      <c r="C202" s="58"/>
      <c r="D202" s="58"/>
      <c r="E202" s="58"/>
      <c r="F202" s="28"/>
      <c r="G202" s="28"/>
      <c r="H202" s="28"/>
    </row>
    <row r="203" spans="1:8" hidden="1" x14ac:dyDescent="0.2">
      <c r="A203" s="57"/>
      <c r="B203" s="58"/>
      <c r="C203" s="58"/>
      <c r="D203" s="58"/>
      <c r="E203" s="58"/>
      <c r="F203" s="28"/>
      <c r="G203" s="28"/>
      <c r="H203" s="28"/>
    </row>
    <row r="204" spans="1:8" ht="15" hidden="1" x14ac:dyDescent="0.25">
      <c r="A204" s="59" t="s">
        <v>4</v>
      </c>
      <c r="B204" s="59"/>
      <c r="C204" s="60">
        <f>D51</f>
        <v>0</v>
      </c>
      <c r="D204" s="61"/>
      <c r="E204" s="62"/>
      <c r="F204" s="28"/>
      <c r="G204" s="28"/>
      <c r="H204" s="28"/>
    </row>
    <row r="205" spans="1:8" ht="14.25" hidden="1" x14ac:dyDescent="0.2">
      <c r="A205" s="63" t="s">
        <v>67</v>
      </c>
      <c r="B205" s="63"/>
      <c r="C205" s="63" t="s">
        <v>67</v>
      </c>
      <c r="D205" s="64" t="s">
        <v>90</v>
      </c>
      <c r="E205" s="63" t="s">
        <v>91</v>
      </c>
      <c r="F205" s="28"/>
      <c r="G205" s="28"/>
      <c r="H205" s="28"/>
    </row>
    <row r="206" spans="1:8" ht="15" hidden="1" x14ac:dyDescent="0.25">
      <c r="A206" s="60">
        <v>0</v>
      </c>
      <c r="B206" s="60"/>
      <c r="C206" s="60">
        <v>7500</v>
      </c>
      <c r="D206" s="65">
        <v>1.4250000000000001E-2</v>
      </c>
      <c r="E206" s="60">
        <f>IF(D51&lt;C206,D51*D206,C206*D206)</f>
        <v>0</v>
      </c>
      <c r="F206" s="28"/>
      <c r="G206" s="28"/>
      <c r="H206" s="28"/>
    </row>
    <row r="207" spans="1:8" ht="15" hidden="1" x14ac:dyDescent="0.25">
      <c r="A207" s="60">
        <v>7500</v>
      </c>
      <c r="B207" s="60"/>
      <c r="C207" s="60">
        <v>17500</v>
      </c>
      <c r="D207" s="65">
        <v>1.14E-2</v>
      </c>
      <c r="E207" s="60" t="str">
        <f>IF(D51&lt;=A207," ",IF(D51&lt;C207,(D51-C206)*D207,(C207-A207)*D207))</f>
        <v xml:space="preserve"> </v>
      </c>
      <c r="F207" s="28"/>
      <c r="G207" s="28"/>
      <c r="H207" s="28"/>
    </row>
    <row r="208" spans="1:8" ht="15" hidden="1" x14ac:dyDescent="0.25">
      <c r="A208" s="60">
        <v>17500</v>
      </c>
      <c r="B208" s="60"/>
      <c r="C208" s="60">
        <v>30000</v>
      </c>
      <c r="D208" s="65">
        <v>6.8399999999999997E-3</v>
      </c>
      <c r="E208" s="60" t="str">
        <f>IF(D51&lt;=A208," ",IF(D51&lt;C208,(D51-C207)*D208,(C208-A208)*D208))</f>
        <v xml:space="preserve"> </v>
      </c>
      <c r="F208" s="28"/>
      <c r="G208" s="28"/>
      <c r="H208" s="28"/>
    </row>
    <row r="209" spans="1:8" ht="15" hidden="1" x14ac:dyDescent="0.25">
      <c r="A209" s="60">
        <v>30000</v>
      </c>
      <c r="B209" s="60"/>
      <c r="C209" s="60">
        <v>45495</v>
      </c>
      <c r="D209" s="65">
        <v>5.7000000000000002E-3</v>
      </c>
      <c r="E209" s="60" t="str">
        <f>IF(D51&lt;=A209," ",IF(D51&lt;C209,(D51-C208)*D209,(C209-A209)*D209))</f>
        <v xml:space="preserve"> </v>
      </c>
      <c r="F209" s="28"/>
      <c r="G209" s="28"/>
      <c r="H209" s="28"/>
    </row>
    <row r="210" spans="1:8" ht="15" hidden="1" x14ac:dyDescent="0.25">
      <c r="A210" s="60">
        <v>45495</v>
      </c>
      <c r="B210" s="60"/>
      <c r="C210" s="60">
        <v>64095</v>
      </c>
      <c r="D210" s="65">
        <v>4.5599999999999998E-3</v>
      </c>
      <c r="E210" s="60" t="str">
        <f>IF(D51&lt;=A210," ",IF(D51&lt;C210,(D51-C209)*D210,(C210-A210)*D210))</f>
        <v xml:space="preserve"> </v>
      </c>
      <c r="F210" s="28"/>
      <c r="G210" s="28"/>
      <c r="H210" s="28"/>
    </row>
    <row r="211" spans="1:8" ht="15" hidden="1" x14ac:dyDescent="0.25">
      <c r="A211" s="60">
        <v>64095</v>
      </c>
      <c r="B211" s="60"/>
      <c r="C211" s="60">
        <v>250095</v>
      </c>
      <c r="D211" s="65">
        <v>2.2799999999999999E-3</v>
      </c>
      <c r="E211" s="60" t="str">
        <f>IF(D51&lt;=A211," ",IF(D51&lt;C211,(D51-C210)*D211,(C211-A211)*D211))</f>
        <v xml:space="preserve"> </v>
      </c>
      <c r="F211" s="28"/>
      <c r="G211" s="28"/>
      <c r="H211" s="28"/>
    </row>
    <row r="212" spans="1:8" ht="15" hidden="1" x14ac:dyDescent="0.25">
      <c r="A212" s="60">
        <v>250095</v>
      </c>
      <c r="B212" s="60"/>
      <c r="C212" s="60">
        <f>D51</f>
        <v>0</v>
      </c>
      <c r="D212" s="66">
        <v>4.5600000000000003E-4</v>
      </c>
      <c r="E212" s="60" t="str">
        <f>IF(D51&lt;=A212,"E90",IF(D51&lt;C212,(D51-C211)*D212,(C212-A212)*D212))</f>
        <v>E90</v>
      </c>
      <c r="F212" s="28"/>
      <c r="G212" s="28"/>
      <c r="H212" s="28"/>
    </row>
    <row r="213" spans="1:8" ht="15" hidden="1" x14ac:dyDescent="0.25">
      <c r="A213" s="62"/>
      <c r="B213" s="62"/>
      <c r="C213" s="62"/>
      <c r="D213" s="62"/>
      <c r="E213" s="62"/>
      <c r="F213" s="28"/>
      <c r="G213" s="28"/>
      <c r="H213" s="28"/>
    </row>
    <row r="214" spans="1:8" ht="15" hidden="1" x14ac:dyDescent="0.25">
      <c r="A214" s="63" t="s">
        <v>69</v>
      </c>
      <c r="B214" s="67"/>
      <c r="C214" s="62"/>
      <c r="D214" s="62" t="s">
        <v>92</v>
      </c>
      <c r="E214" s="68">
        <f>SUM(E206:E213)</f>
        <v>0</v>
      </c>
      <c r="F214" s="28"/>
      <c r="G214" s="28"/>
      <c r="H214" s="28"/>
    </row>
    <row r="215" spans="1:8" hidden="1" x14ac:dyDescent="0.2">
      <c r="A215" s="28"/>
      <c r="B215" s="28"/>
      <c r="C215" s="28"/>
      <c r="D215" s="28" t="s">
        <v>93</v>
      </c>
      <c r="E215" s="69">
        <f>E214/4</f>
        <v>0</v>
      </c>
      <c r="F215" s="28"/>
      <c r="G215" s="28"/>
      <c r="H215" s="28"/>
    </row>
    <row r="216" spans="1:8" hidden="1" x14ac:dyDescent="0.2">
      <c r="A216" s="57"/>
      <c r="B216" s="58"/>
      <c r="C216" s="58"/>
      <c r="D216" s="58"/>
      <c r="E216" s="58"/>
      <c r="F216" s="28"/>
      <c r="G216" s="28"/>
      <c r="H216" s="28"/>
    </row>
    <row r="217" spans="1:8" hidden="1" x14ac:dyDescent="0.2">
      <c r="A217" s="57"/>
      <c r="B217" s="58"/>
      <c r="C217" s="58"/>
      <c r="D217" s="58"/>
      <c r="E217" s="58"/>
      <c r="F217" s="28"/>
      <c r="G217" s="28"/>
      <c r="H217" s="28"/>
    </row>
    <row r="218" spans="1:8" hidden="1" x14ac:dyDescent="0.2">
      <c r="A218" s="28"/>
      <c r="B218" s="28"/>
      <c r="C218" s="28"/>
      <c r="D218" s="28"/>
      <c r="E218" s="28"/>
      <c r="F218" s="28"/>
      <c r="G218" s="28"/>
      <c r="H218" s="28"/>
    </row>
    <row r="219" spans="1:8" hidden="1" x14ac:dyDescent="0.2">
      <c r="A219" s="28"/>
      <c r="B219" s="28"/>
      <c r="C219" s="28"/>
      <c r="D219" s="28"/>
      <c r="E219" s="28"/>
      <c r="F219" s="28"/>
      <c r="G219" s="28"/>
      <c r="H219" s="28"/>
    </row>
    <row r="220" spans="1:8" hidden="1" x14ac:dyDescent="0.2">
      <c r="A220" s="28"/>
      <c r="B220" s="28"/>
      <c r="C220" s="28"/>
      <c r="D220" s="70">
        <f>ROUNDUP(B65+B66,-2)</f>
        <v>0</v>
      </c>
      <c r="E220" s="28"/>
      <c r="F220" s="28"/>
      <c r="G220" s="28"/>
      <c r="H220" s="28"/>
    </row>
    <row r="221" spans="1:8" hidden="1" x14ac:dyDescent="0.2">
      <c r="A221" s="28"/>
      <c r="B221" s="28"/>
      <c r="C221" s="28"/>
      <c r="D221" s="28"/>
      <c r="E221" s="28"/>
      <c r="F221" s="28"/>
      <c r="G221" s="28"/>
      <c r="H221" s="28"/>
    </row>
    <row r="222" spans="1:8" hidden="1" x14ac:dyDescent="0.2">
      <c r="A222" s="28"/>
      <c r="B222" s="28"/>
      <c r="C222" s="28"/>
      <c r="D222" s="28"/>
      <c r="E222" s="28"/>
      <c r="F222" s="28"/>
      <c r="G222" s="28"/>
      <c r="H222" s="28"/>
    </row>
    <row r="223" spans="1:8" hidden="1" x14ac:dyDescent="0.2">
      <c r="A223" s="28"/>
      <c r="B223" s="28"/>
      <c r="C223" s="28"/>
      <c r="D223" s="28"/>
      <c r="E223" s="28"/>
      <c r="F223" s="28"/>
      <c r="G223" s="28"/>
      <c r="H223" s="28"/>
    </row>
    <row r="224" spans="1:8" hidden="1" x14ac:dyDescent="0.2">
      <c r="A224" s="28" t="s">
        <v>4</v>
      </c>
      <c r="B224" s="28"/>
      <c r="C224" s="28">
        <v>0</v>
      </c>
      <c r="D224" s="28"/>
      <c r="E224" s="28"/>
      <c r="F224" s="28"/>
      <c r="G224" s="28"/>
      <c r="H224" s="28"/>
    </row>
    <row r="225" spans="1:8" ht="15" hidden="1" x14ac:dyDescent="0.25">
      <c r="A225" s="28">
        <v>0</v>
      </c>
      <c r="B225" s="28"/>
      <c r="C225" s="28">
        <v>7500</v>
      </c>
      <c r="D225" s="28">
        <v>1.7100000000000001E-2</v>
      </c>
      <c r="E225" s="71"/>
      <c r="F225" s="72" t="e">
        <f>IF(#REF!&lt;C225,#REF!*D225,C225*D225)</f>
        <v>#REF!</v>
      </c>
      <c r="G225" s="28"/>
      <c r="H225" s="28"/>
    </row>
    <row r="226" spans="1:8" ht="15" hidden="1" x14ac:dyDescent="0.25">
      <c r="A226" s="28">
        <v>7500</v>
      </c>
      <c r="B226" s="28"/>
      <c r="C226" s="28">
        <v>17500</v>
      </c>
      <c r="D226" s="28">
        <v>1.3679999999999999E-2</v>
      </c>
      <c r="E226" s="71"/>
      <c r="F226" s="72" t="e">
        <f>IF(#REF!&lt;=A226," ",IF(#REF!&lt;C226,(#REF!-C225)*D226,(C226-A226)*D226))</f>
        <v>#REF!</v>
      </c>
      <c r="G226" s="28"/>
      <c r="H226" s="28"/>
    </row>
    <row r="227" spans="1:8" ht="15" hidden="1" x14ac:dyDescent="0.25">
      <c r="A227" s="28">
        <v>17500</v>
      </c>
      <c r="B227" s="28"/>
      <c r="C227" s="28">
        <v>30000</v>
      </c>
      <c r="D227" s="28">
        <v>9.1199999999999996E-3</v>
      </c>
      <c r="E227" s="71"/>
      <c r="F227" s="72" t="e">
        <f>IF(#REF!&lt;=A227," ",IF(#REF!&lt;C227,(#REF!-C226)*D227,(C227-A227)*D227))</f>
        <v>#REF!</v>
      </c>
      <c r="G227" s="28"/>
      <c r="H227" s="28"/>
    </row>
    <row r="228" spans="1:8" ht="15" hidden="1" x14ac:dyDescent="0.25">
      <c r="A228" s="28">
        <v>30000</v>
      </c>
      <c r="B228" s="28"/>
      <c r="C228" s="28">
        <v>45495</v>
      </c>
      <c r="D228" s="28">
        <v>6.8399999999999997E-3</v>
      </c>
      <c r="E228" s="71"/>
      <c r="F228" s="72" t="e">
        <f>IF(#REF!&lt;=A228," ",IF(#REF!&lt;C228,(#REF!-C227)*D228,(C228-A228)*D228))</f>
        <v>#REF!</v>
      </c>
      <c r="G228" s="28"/>
      <c r="H228" s="28"/>
    </row>
    <row r="229" spans="1:8" ht="15" hidden="1" x14ac:dyDescent="0.25">
      <c r="A229" s="28">
        <v>45495</v>
      </c>
      <c r="B229" s="28"/>
      <c r="C229" s="28">
        <v>64095</v>
      </c>
      <c r="D229" s="28">
        <v>4.5599999999999998E-3</v>
      </c>
      <c r="E229" s="71"/>
      <c r="F229" s="72" t="e">
        <f>IF(#REF!&lt;=A229," ",IF(#REF!&lt;C229,(#REF!-C228)*D229,(C229-A229)*D229))</f>
        <v>#REF!</v>
      </c>
      <c r="G229" s="28"/>
      <c r="H229" s="28"/>
    </row>
    <row r="230" spans="1:8" ht="15" hidden="1" x14ac:dyDescent="0.25">
      <c r="A230" s="28">
        <v>64095</v>
      </c>
      <c r="B230" s="28"/>
      <c r="C230" s="28">
        <v>250095</v>
      </c>
      <c r="D230" s="28">
        <v>2.2799999999999999E-3</v>
      </c>
      <c r="E230" s="71"/>
      <c r="F230" s="72" t="e">
        <f>IF(#REF!&lt;=A230," ",IF(#REF!&lt;C230,(#REF!-C229)*D230,(C230-A230)*D230))</f>
        <v>#REF!</v>
      </c>
      <c r="G230" s="28"/>
      <c r="H230" s="28"/>
    </row>
    <row r="231" spans="1:8" ht="15" hidden="1" x14ac:dyDescent="0.25">
      <c r="A231" s="28">
        <v>250095</v>
      </c>
      <c r="B231" s="28"/>
      <c r="C231" s="70" t="e">
        <f>#REF!</f>
        <v>#REF!</v>
      </c>
      <c r="D231" s="28">
        <v>4.5600000000000003E-4</v>
      </c>
      <c r="E231" s="71"/>
      <c r="F231" s="72" t="e">
        <f>IF(#REF!&lt;=A231," ",IF(#REF!&lt;C231,(#REF!-C230)*D231,(C231-A231)*D231))</f>
        <v>#REF!</v>
      </c>
      <c r="G231" s="28"/>
      <c r="H231" s="28"/>
    </row>
    <row r="232" spans="1:8" ht="15" hidden="1" x14ac:dyDescent="0.25">
      <c r="A232" s="28">
        <v>10075000</v>
      </c>
      <c r="B232" s="28"/>
      <c r="C232" s="28">
        <v>0</v>
      </c>
      <c r="D232" s="28">
        <v>4.5600000000000003E-4</v>
      </c>
      <c r="E232" s="73" t="str">
        <f>IF($C$132&lt;=A232," E90",IF($C$132&lt;C232,($C$132-C231)*D232,(C232-A232)*D232))</f>
        <v xml:space="preserve"> E90</v>
      </c>
      <c r="F232" s="32"/>
      <c r="G232" s="28"/>
      <c r="H232" s="28"/>
    </row>
    <row r="233" spans="1:8" ht="15" hidden="1" x14ac:dyDescent="0.25">
      <c r="A233" s="28"/>
      <c r="B233" s="28"/>
      <c r="C233" s="28"/>
      <c r="D233" s="28"/>
      <c r="E233" s="74"/>
      <c r="F233" s="32"/>
      <c r="G233" s="28"/>
      <c r="H233" s="28"/>
    </row>
    <row r="234" spans="1:8" ht="14.25" hidden="1" x14ac:dyDescent="0.2">
      <c r="A234" s="28" t="s">
        <v>69</v>
      </c>
      <c r="B234" s="28"/>
      <c r="C234" s="28"/>
      <c r="D234" s="28"/>
      <c r="E234" s="75" t="e">
        <f>SUM(F225:F232)</f>
        <v>#REF!</v>
      </c>
      <c r="F234" s="32"/>
      <c r="G234" s="28"/>
      <c r="H234" s="28"/>
    </row>
    <row r="235" spans="1:8" hidden="1" x14ac:dyDescent="0.2"/>
  </sheetData>
  <sheetProtection algorithmName="SHA-512" hashValue="cwyuFADgL05jwmF/hJqCYI+hJsJdvjOIVxqlKR2IBsBIZ9m2Q9adBN5ptUs3urcIuFPk6rdYWKoB0Zg2naeS8g==" saltValue="3KMUSzZit/bDLIuR7x0PKQ==" spinCount="100000" sheet="1" objects="1" scenarios="1"/>
  <phoneticPr fontId="0" type="noConversion"/>
  <dataValidations count="6">
    <dataValidation type="list" allowBlank="1" showInputMessage="1" showErrorMessage="1" sqref="C9">
      <formula1>$C$126:$C$127</formula1>
    </dataValidation>
    <dataValidation type="list" allowBlank="1" showInputMessage="1" showErrorMessage="1" sqref="C10">
      <formula1>$A$126:$A$164</formula1>
    </dataValidation>
    <dataValidation type="list" allowBlank="1" showInputMessage="1" showErrorMessage="1" sqref="C11:C12">
      <formula1>$D$126:$D$127</formula1>
    </dataValidation>
    <dataValidation type="list" allowBlank="1" showInputMessage="1" showErrorMessage="1" sqref="C53">
      <formula1>$E$142:$E$143</formula1>
    </dataValidation>
    <dataValidation type="list" allowBlank="1" showInputMessage="1" showErrorMessage="1" sqref="C40:C41">
      <formula1>$G$81:$G$82</formula1>
    </dataValidation>
    <dataValidation type="list" allowBlank="1" showInputMessage="1" showErrorMessage="1" sqref="C33:C36">
      <formula1>$E$107:$E$108</formula1>
    </dataValidation>
  </dataValidations>
  <hyperlinks>
    <hyperlink ref="D78" r:id="rId1"/>
    <hyperlink ref="C78" r:id="rId2"/>
    <hyperlink ref="C80" r:id="rId3"/>
    <hyperlink ref="D80" r:id="rId4"/>
    <hyperlink ref="C82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VKWHV</vt:lpstr>
      <vt:lpstr>VKWHV!_1._Zegels_Minuut_Brevet</vt:lpstr>
      <vt:lpstr>VKWHV!_2._Registratie_Minuut_Brevet</vt:lpstr>
      <vt:lpstr>VKWHV!_3._Registratie_aanhangsel</vt:lpstr>
      <vt:lpstr>VKWHV!Aard</vt:lpstr>
      <vt:lpstr>VKWHV!Afdrukbereik</vt:lpstr>
      <vt:lpstr>VKWHV!Datum</vt:lpstr>
      <vt:lpstr>VKWHV!KOSTENFICHE</vt:lpstr>
      <vt:lpstr>VKWHV!Naam</vt:lpstr>
      <vt:lpstr>VKWHV!Rep.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2014-11-15T19:58:54Z</dcterms:modified>
</cp:coreProperties>
</file>