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KRHV" sheetId="1" r:id="rId1"/>
  </sheets>
  <definedNames>
    <definedName name="_1._Zegels_Minuut_Brevet" localSheetId="0">VKWKRHV!$A$16:$F$16</definedName>
    <definedName name="_1._Zegels_Minuut_Brevet">#REF!</definedName>
    <definedName name="_10._Tweede_getuigschrift" localSheetId="0">VKWKRHV!#REF!</definedName>
    <definedName name="_10._Tweede_getuigschrift">#REF!</definedName>
    <definedName name="_11._Kadaster_uittreksel" localSheetId="0">VKWKRHV!#REF!</definedName>
    <definedName name="_11._Kadaster_uittreksel">#REF!</definedName>
    <definedName name="_12._Getuigen" localSheetId="0">VKWKRHV!#REF!</definedName>
    <definedName name="_12._Getuigen">#REF!</definedName>
    <definedName name="_13._Allerlei_uitgaven" localSheetId="0">VKWKRHV!#REF!</definedName>
    <definedName name="_13._Allerlei_uitgaven">#REF!</definedName>
    <definedName name="_14." localSheetId="0">VKWKRHV!#REF!</definedName>
    <definedName name="_14.">#REF!</definedName>
    <definedName name="_15." localSheetId="0">VKWKRHV!#REF!</definedName>
    <definedName name="_15.">#REF!</definedName>
    <definedName name="_2._Registratie_Minuut_Brevet" localSheetId="0">VKWKRHV!$B$18:$G$18</definedName>
    <definedName name="_2._Registratie_Minuut_Brevet">#REF!</definedName>
    <definedName name="_3._Registratie_aanhangsel" localSheetId="0">VKWKRHV!$E$19:$G$19</definedName>
    <definedName name="_3._Registratie_aanhangsel">#REF!</definedName>
    <definedName name="_4.Zegels_afschrift_grosse" localSheetId="0">VKWKRHV!#REF!</definedName>
    <definedName name="_4.Zegels_afschrift_grosse">#REF!</definedName>
    <definedName name="_5._Hypotheek__inschr._overschr._doorh." localSheetId="0">VKWKRHV!#REF!</definedName>
    <definedName name="_5._Hypotheek__inschr._overschr._doorh.">#REF!</definedName>
    <definedName name="_6._Loon_pandbewaarder" localSheetId="0">VKWKRHV!#REF!</definedName>
    <definedName name="_6._Loon_pandbewaarder">#REF!</definedName>
    <definedName name="_7._Zegels__bord._aanh." localSheetId="0">VKWKRHV!#REF!</definedName>
    <definedName name="_7._Zegels__bord._aanh.">#REF!</definedName>
    <definedName name="_8._Opzoekingen" localSheetId="0">VKWKRHV!#REF!</definedName>
    <definedName name="_8._Opzoekingen">#REF!</definedName>
    <definedName name="_9._Hypothecair_getuigschrift" localSheetId="0">VKWKRHV!#REF!</definedName>
    <definedName name="_9._Hypothecair_getuigschrift">#REF!</definedName>
    <definedName name="Aard" localSheetId="0">VKWKRHV!$B$4:$F$4</definedName>
    <definedName name="Aard">#REF!</definedName>
    <definedName name="_xlnm.Print_Area" localSheetId="0">VKWKRHV!$A$1:$E$47</definedName>
    <definedName name="Datum" localSheetId="0">VKWKRHV!$B$4:$G$47</definedName>
    <definedName name="Datum">#REF!</definedName>
    <definedName name="gemeentelijke_info">#REF!</definedName>
    <definedName name="Kantoor_van_Notaris_J._SIMONART_te_Leuven" localSheetId="0">VKWKRHV!#REF!</definedName>
    <definedName name="Kantoor_van_Notaris_J._SIMONART_te_Leuven">#REF!</definedName>
    <definedName name="KOSTENFICHE" localSheetId="0">VKWKRHV!$A$1:$G$47</definedName>
    <definedName name="KOSTENFICHE">#REF!</definedName>
    <definedName name="Last_Row">IF(Values_Entered,Header_Row+Number_of_Payments,Header_Row)</definedName>
    <definedName name="Naam" localSheetId="0">VKWKRHV!$B$9:$F$9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VKWKRHV!$F$4:$F$47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VKWKRHV!#REF!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VKWKRHV!$A$3:$G$47</definedName>
  </definedNames>
  <calcPr calcId="152511"/>
</workbook>
</file>

<file path=xl/calcChain.xml><?xml version="1.0" encoding="utf-8"?>
<calcChain xmlns="http://schemas.openxmlformats.org/spreadsheetml/2006/main">
  <c r="B7" i="1" l="1"/>
  <c r="C170" i="1"/>
  <c r="D19" i="1"/>
  <c r="C52" i="1"/>
  <c r="C60" i="1"/>
  <c r="B63" i="1"/>
  <c r="C67" i="1"/>
  <c r="C68" i="1"/>
  <c r="C70" i="1"/>
  <c r="C71" i="1"/>
  <c r="C74" i="1"/>
  <c r="C87" i="1"/>
  <c r="E147" i="1"/>
  <c r="E121" i="1"/>
  <c r="F121" i="1"/>
  <c r="F124" i="1"/>
  <c r="D39" i="1" s="1"/>
  <c r="E122" i="1"/>
  <c r="E125" i="1" s="1"/>
  <c r="D38" i="1" s="1"/>
  <c r="F122" i="1"/>
  <c r="E123" i="1"/>
  <c r="F123" i="1"/>
  <c r="E124" i="1"/>
  <c r="E127" i="1"/>
  <c r="E128" i="1"/>
  <c r="F128" i="1"/>
  <c r="E129" i="1"/>
  <c r="F129" i="1"/>
  <c r="E130" i="1"/>
  <c r="E131" i="1" s="1"/>
  <c r="D41" i="1" s="1"/>
  <c r="D46" i="1" s="1"/>
  <c r="F130" i="1"/>
  <c r="F131" i="1"/>
  <c r="D42" i="1" s="1"/>
  <c r="C139" i="1"/>
  <c r="D139" i="1"/>
  <c r="C141" i="1" s="1"/>
  <c r="C94" i="1" s="1"/>
  <c r="E139" i="1"/>
  <c r="A141" i="1"/>
  <c r="B64" i="1"/>
  <c r="D261" i="1" s="1"/>
  <c r="C65" i="1" s="1"/>
  <c r="C76" i="1" s="1"/>
  <c r="E77" i="1" s="1"/>
  <c r="E149" i="1"/>
  <c r="E153" i="1"/>
  <c r="C172" i="1"/>
  <c r="D172" i="1"/>
  <c r="C173" i="1"/>
  <c r="F172" i="1"/>
  <c r="F173" i="1"/>
  <c r="F174" i="1"/>
  <c r="F175" i="1"/>
  <c r="F176" i="1"/>
  <c r="F177" i="1"/>
  <c r="F210" i="1"/>
  <c r="F211" i="1"/>
  <c r="F214" i="1"/>
  <c r="C215" i="1"/>
  <c r="F215" i="1"/>
  <c r="F266" i="1"/>
  <c r="F267" i="1"/>
  <c r="F268" i="1"/>
  <c r="F269" i="1"/>
  <c r="F270" i="1"/>
  <c r="F271" i="1"/>
  <c r="E275" i="1" s="1"/>
  <c r="E59" i="1" s="1"/>
  <c r="C272" i="1"/>
  <c r="F272" i="1"/>
  <c r="F212" i="1"/>
  <c r="D173" i="1"/>
  <c r="C171" i="1"/>
  <c r="E273" i="1"/>
  <c r="F213" i="1"/>
  <c r="F209" i="1"/>
  <c r="F217" i="1" s="1"/>
  <c r="D16" i="1" s="1"/>
  <c r="D23" i="1" s="1"/>
  <c r="C153" i="1"/>
  <c r="E148" i="1"/>
  <c r="E155" i="1" s="1"/>
  <c r="E156" i="1" s="1"/>
  <c r="E91" i="1" s="1"/>
  <c r="E96" i="1" s="1"/>
  <c r="E152" i="1"/>
  <c r="C145" i="1"/>
  <c r="E150" i="1"/>
  <c r="E151" i="1"/>
  <c r="E76" i="1" l="1"/>
  <c r="E78" i="1" s="1"/>
  <c r="E60" i="1"/>
  <c r="E80" i="1" s="1"/>
  <c r="E97" i="1"/>
  <c r="E100" i="1"/>
  <c r="C96" i="1"/>
  <c r="E98" i="1"/>
  <c r="E102" i="1" s="1"/>
  <c r="F179" i="1"/>
  <c r="D17" i="1" s="1"/>
  <c r="D22" i="1" s="1"/>
  <c r="E82" i="1" l="1"/>
  <c r="D25" i="1"/>
  <c r="D44" i="1" s="1"/>
</calcChain>
</file>

<file path=xl/comments1.xml><?xml version="1.0" encoding="utf-8"?>
<comments xmlns="http://schemas.openxmlformats.org/spreadsheetml/2006/main">
  <authors>
    <author>licentie</author>
  </authors>
  <commentList>
    <comment ref="C61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<sst xmlns="http://schemas.openxmlformats.org/spreadsheetml/2006/main" count="176" uniqueCount="122">
  <si>
    <t>Dossier</t>
  </si>
  <si>
    <t>Cliënt</t>
  </si>
  <si>
    <t>Prijs</t>
  </si>
  <si>
    <t>Lasten:</t>
  </si>
  <si>
    <t>Basis</t>
  </si>
  <si>
    <t>Betaald voorschot</t>
  </si>
  <si>
    <t>Klein beschrijf?</t>
  </si>
  <si>
    <t>ja</t>
  </si>
  <si>
    <t>Gebied met vastgoeddruk?</t>
  </si>
  <si>
    <t>Arlon</t>
  </si>
  <si>
    <t xml:space="preserve">KRO Soc. Wall. of Fam. Nombr.? </t>
  </si>
  <si>
    <t>neen</t>
  </si>
  <si>
    <t>Sociaal krediet voor minstens 50%?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</si>
  <si>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</si>
  <si>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</si>
  <si>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</si>
  <si>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</si>
  <si>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</si>
  <si>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</si>
  <si>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</si>
  <si>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</si>
  <si>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</si>
  <si>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</si>
  <si>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</si>
  <si>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</si>
  <si>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</si>
  <si>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</si>
  <si>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Andere</t>
  </si>
  <si>
    <t>Algemeen totaal verkoper:</t>
  </si>
  <si>
    <t>Afrekening koper</t>
  </si>
  <si>
    <t>Afrekening verkoper</t>
  </si>
  <si>
    <t>Décompte acquéreur</t>
  </si>
  <si>
    <t>Décompte vendeur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</si>
  <si>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</si>
  <si>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</si>
  <si>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</si>
  <si>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</si>
  <si>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</si>
  <si>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</si>
  <si>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</si>
  <si>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</si>
  <si>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</si>
  <si>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</si>
  <si>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</si>
  <si>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</si>
  <si>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</si>
  <si>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</si>
  <si>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</si>
  <si>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</si>
  <si>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</si>
  <si>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</si>
  <si>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</si>
  <si>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</si>
  <si>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</si>
  <si>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</si>
  <si>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</si>
  <si>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</si>
  <si>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</si>
  <si>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</si>
  <si>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</si>
  <si>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</si>
  <si>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</si>
  <si>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</si>
  <si>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</si>
  <si>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</si>
  <si>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</si>
  <si>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</si>
  <si>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</si>
  <si>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</si>
  <si>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Totaal Ereloon</t>
  </si>
  <si>
    <t>KREDIETAKTE KOPER</t>
  </si>
  <si>
    <t>Basis registratie</t>
  </si>
  <si>
    <t>Hoofdsom</t>
  </si>
  <si>
    <t>Aanhor.</t>
  </si>
  <si>
    <t>Basis ereloon</t>
  </si>
  <si>
    <t>Krediet sociaal tarief?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</si>
  <si>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</si>
  <si>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</si>
  <si>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</si>
  <si>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</si>
  <si>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</si>
  <si>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</si>
  <si>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</si>
  <si>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</si>
  <si>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</si>
  <si>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</si>
  <si>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</si>
  <si>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</si>
  <si>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</si>
  <si>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</si>
  <si>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</si>
  <si>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</si>
  <si>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</si>
  <si>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</si>
  <si>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</si>
  <si>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</si>
  <si>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</si>
  <si>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Aandeel basisakte of verkavelingsakte</t>
  </si>
  <si>
    <t>Boekje</t>
  </si>
  <si>
    <t>HYPOTHECAIRE VOLMACHT KOPER</t>
  </si>
  <si>
    <t>Hoeveel hypotheekkantoren?</t>
  </si>
  <si>
    <t>Registratierecht akte</t>
  </si>
  <si>
    <t>Registratierecht bijlagen</t>
  </si>
  <si>
    <t>Tarief</t>
  </si>
  <si>
    <t>Ereloon G</t>
  </si>
  <si>
    <t>Lening</t>
  </si>
  <si>
    <t>Hypothecaire volmacht</t>
  </si>
  <si>
    <t>VERKOOP ONROEREND GOED WALLONIE MET KREDIET EN HYPOTHECAIRE VOLMACHT</t>
  </si>
  <si>
    <t>Donceel</t>
  </si>
  <si>
    <t>Genappe</t>
  </si>
  <si>
    <t>Perwez</t>
  </si>
  <si>
    <t>Profondeville</t>
  </si>
  <si>
    <t>Sainte-Ode</t>
  </si>
  <si>
    <t>Silly</t>
  </si>
  <si>
    <t>Inschrijving op hoeveel hypotheekkantoren?</t>
  </si>
  <si>
    <t>Kosten ten laste van de verkoper of de koper (maak de keuze)</t>
  </si>
  <si>
    <t>verkoper</t>
  </si>
  <si>
    <t>koper</t>
  </si>
  <si>
    <t>Bodemattesten (?)</t>
  </si>
  <si>
    <t>Totaal bijkomende kosten koper</t>
  </si>
  <si>
    <t>Totaal bijkomende kosten verkoper:</t>
  </si>
  <si>
    <t>Algemeen totaal koper: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</si>
</sst>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1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.00_ ;\-#,##0.00\ "/>
    <numFmt numFmtId="171" formatCode="#,##0&quot; BF&quot;;\-#,##0&quot; BF&quot;"/>
    <numFmt numFmtId="172" formatCode="0.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  <numFmt numFmtId="181" formatCode="#,##0.00\ &quot;€&quot;"/>
    <numFmt numFmtId="182" formatCode="#,##0&quot; Fr&quot;;\-#,##0&quot; Fr&quot;"/>
    <numFmt numFmtId="183" formatCode="0.0000%"/>
    <numFmt numFmtId="184" formatCode="#,##0.00\ &quot;BF&quot;;\-#,##0.00\ &quot;BF&quot;"/>
  </numFmts>
  <fonts count="18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6"/>
      <color theme="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1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FDA00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1" fillId="0" borderId="0" applyFont="0" applyFill="0" applyBorder="0" applyAlignment="0" applyProtection="0"/>
    <xf numFmtId="177" fontId="8" fillId="0" borderId="0">
      <protection locked="0"/>
    </xf>
    <xf numFmtId="178" fontId="8" fillId="0" borderId="0">
      <protection locked="0"/>
    </xf>
    <xf numFmtId="179" fontId="9" fillId="0" borderId="0">
      <protection locked="0"/>
    </xf>
    <xf numFmtId="179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80" fontId="8" fillId="0" borderId="0">
      <protection locked="0"/>
    </xf>
    <xf numFmtId="0" fontId="10" fillId="0" borderId="0"/>
    <xf numFmtId="0" fontId="13" fillId="0" borderId="0"/>
    <xf numFmtId="0" fontId="1" fillId="0" borderId="0"/>
    <xf numFmtId="0" fontId="13" fillId="0" borderId="0"/>
    <xf numFmtId="179" fontId="8" fillId="0" borderId="1">
      <protection locked="0"/>
    </xf>
    <xf numFmtId="0" fontId="17" fillId="0" borderId="11" applyNumberFormat="0" applyFill="0" applyAlignment="0" applyProtection="0"/>
  </cellStyleXfs>
  <cellXfs count="143">
    <xf numFmtId="0" fontId="0" fillId="0" borderId="0" xfId="0"/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6" fontId="1" fillId="2" borderId="0" xfId="0" applyNumberFormat="1" applyFont="1" applyFill="1" applyBorder="1" applyAlignment="1" applyProtection="1"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0" fontId="2" fillId="2" borderId="2" xfId="0" applyFont="1" applyFill="1" applyBorder="1" applyAlignment="1" applyProtection="1">
      <alignment horizontal="left"/>
      <protection hidden="1"/>
    </xf>
    <xf numFmtId="166" fontId="1" fillId="2" borderId="3" xfId="0" applyNumberFormat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left"/>
      <protection hidden="1"/>
    </xf>
    <xf numFmtId="0" fontId="1" fillId="2" borderId="3" xfId="0" applyFont="1" applyFill="1" applyBorder="1" applyAlignment="1" applyProtection="1">
      <alignment horizontal="left"/>
      <protection hidden="1"/>
    </xf>
    <xf numFmtId="0" fontId="1" fillId="2" borderId="3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168" fontId="0" fillId="2" borderId="0" xfId="0" applyNumberFormat="1" applyFill="1" applyBorder="1" applyProtection="1">
      <protection hidden="1"/>
    </xf>
    <xf numFmtId="0" fontId="1" fillId="2" borderId="2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68" fontId="0" fillId="2" borderId="0" xfId="0" applyNumberFormat="1" applyFill="1" applyProtection="1">
      <protection hidden="1"/>
    </xf>
    <xf numFmtId="0" fontId="2" fillId="2" borderId="5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2" fillId="2" borderId="4" xfId="0" applyFont="1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ill="1"/>
    <xf numFmtId="0" fontId="1" fillId="2" borderId="0" xfId="13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168" fontId="1" fillId="2" borderId="0" xfId="13" applyNumberFormat="1" applyFill="1" applyBorder="1" applyAlignment="1" applyProtection="1">
      <alignment horizontal="left"/>
      <protection hidden="1"/>
    </xf>
    <xf numFmtId="166" fontId="1" fillId="2" borderId="0" xfId="13" applyNumberFormat="1" applyFont="1" applyFill="1" applyBorder="1" applyAlignment="1" applyProtection="1">
      <protection hidden="1"/>
    </xf>
    <xf numFmtId="0" fontId="1" fillId="2" borderId="0" xfId="13" applyFill="1" applyBorder="1"/>
    <xf numFmtId="168" fontId="2" fillId="2" borderId="0" xfId="13" applyNumberFormat="1" applyFont="1" applyFill="1" applyBorder="1"/>
    <xf numFmtId="164" fontId="1" fillId="2" borderId="0" xfId="13" applyNumberFormat="1" applyFill="1" applyBorder="1" applyAlignment="1" applyProtection="1">
      <protection hidden="1"/>
    </xf>
    <xf numFmtId="1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ill="1" applyBorder="1" applyProtection="1">
      <protection hidden="1"/>
    </xf>
    <xf numFmtId="164" fontId="1" fillId="2" borderId="0" xfId="13" applyNumberFormat="1" applyFill="1" applyBorder="1" applyAlignment="1" applyProtection="1">
      <alignment horizontal="right"/>
      <protection hidden="1"/>
    </xf>
    <xf numFmtId="0" fontId="1" fillId="2" borderId="0" xfId="13" applyFont="1" applyFill="1" applyProtection="1">
      <protection hidden="1"/>
    </xf>
    <xf numFmtId="3" fontId="3" fillId="2" borderId="0" xfId="9" applyNumberFormat="1" applyFill="1" applyAlignment="1" applyProtection="1">
      <protection hidden="1"/>
    </xf>
    <xf numFmtId="3" fontId="1" fillId="2" borderId="0" xfId="0" applyNumberFormat="1" applyFont="1" applyFill="1" applyProtection="1">
      <protection hidden="1"/>
    </xf>
    <xf numFmtId="3" fontId="1" fillId="2" borderId="0" xfId="13" applyNumberFormat="1" applyFont="1" applyFill="1"/>
    <xf numFmtId="0" fontId="5" fillId="2" borderId="6" xfId="13" applyFont="1" applyFill="1" applyBorder="1" applyAlignment="1" applyProtection="1">
      <alignment horizontal="left"/>
      <protection hidden="1"/>
    </xf>
    <xf numFmtId="182" fontId="6" fillId="2" borderId="6" xfId="13" applyNumberFormat="1" applyFont="1" applyFill="1" applyBorder="1" applyProtection="1">
      <protection hidden="1"/>
    </xf>
    <xf numFmtId="171" fontId="6" fillId="2" borderId="0" xfId="13" applyNumberFormat="1" applyFont="1" applyFill="1" applyProtection="1">
      <protection hidden="1"/>
    </xf>
    <xf numFmtId="0" fontId="6" fillId="2" borderId="0" xfId="13" applyFont="1" applyFill="1" applyProtection="1">
      <protection hidden="1"/>
    </xf>
    <xf numFmtId="171" fontId="5" fillId="2" borderId="6" xfId="13" applyNumberFormat="1" applyFont="1" applyFill="1" applyBorder="1" applyAlignment="1" applyProtection="1">
      <alignment horizontal="center"/>
      <protection hidden="1"/>
    </xf>
    <xf numFmtId="0" fontId="5" fillId="2" borderId="6" xfId="13" applyFont="1" applyFill="1" applyBorder="1" applyAlignment="1" applyProtection="1">
      <alignment horizontal="center"/>
      <protection hidden="1"/>
    </xf>
    <xf numFmtId="172" fontId="6" fillId="2" borderId="6" xfId="13" applyNumberFormat="1" applyFont="1" applyFill="1" applyBorder="1" applyProtection="1">
      <protection hidden="1"/>
    </xf>
    <xf numFmtId="183" fontId="6" fillId="2" borderId="6" xfId="13" applyNumberFormat="1" applyFont="1" applyFill="1" applyBorder="1" applyProtection="1">
      <protection hidden="1"/>
    </xf>
    <xf numFmtId="171" fontId="5" fillId="2" borderId="0" xfId="13" applyNumberFormat="1" applyFont="1" applyFill="1" applyBorder="1" applyAlignment="1" applyProtection="1">
      <alignment horizontal="center"/>
      <protection hidden="1"/>
    </xf>
    <xf numFmtId="182" fontId="5" fillId="2" borderId="6" xfId="13" applyNumberFormat="1" applyFont="1" applyFill="1" applyBorder="1" applyProtection="1">
      <protection hidden="1"/>
    </xf>
    <xf numFmtId="184" fontId="1" fillId="2" borderId="0" xfId="13" applyNumberFormat="1" applyFill="1" applyProtection="1">
      <protection hidden="1"/>
    </xf>
    <xf numFmtId="168" fontId="1" fillId="2" borderId="0" xfId="0" applyNumberFormat="1" applyFont="1" applyFill="1" applyProtection="1">
      <protection hidden="1"/>
    </xf>
    <xf numFmtId="0" fontId="4" fillId="2" borderId="0" xfId="0" applyFont="1" applyFill="1" applyProtection="1">
      <protection hidden="1"/>
    </xf>
    <xf numFmtId="170" fontId="0" fillId="2" borderId="0" xfId="0" applyNumberFormat="1" applyFill="1" applyBorder="1" applyAlignment="1" applyProtection="1">
      <alignment horizontal="right"/>
      <protection hidden="1"/>
    </xf>
    <xf numFmtId="4" fontId="1" fillId="2" borderId="0" xfId="0" applyNumberFormat="1" applyFont="1" applyFill="1" applyProtection="1"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71" fontId="5" fillId="2" borderId="6" xfId="0" applyNumberFormat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169" fontId="6" fillId="2" borderId="6" xfId="0" applyNumberFormat="1" applyFont="1" applyFill="1" applyBorder="1" applyProtection="1">
      <protection hidden="1"/>
    </xf>
    <xf numFmtId="171" fontId="6" fillId="2" borderId="6" xfId="0" applyNumberFormat="1" applyFont="1" applyFill="1" applyBorder="1" applyProtection="1">
      <protection hidden="1"/>
    </xf>
    <xf numFmtId="172" fontId="6" fillId="2" borderId="6" xfId="0" applyNumberFormat="1" applyFont="1" applyFill="1" applyBorder="1" applyProtection="1">
      <protection hidden="1"/>
    </xf>
    <xf numFmtId="172" fontId="6" fillId="2" borderId="7" xfId="0" applyNumberFormat="1" applyFont="1" applyFill="1" applyBorder="1" applyProtection="1">
      <protection hidden="1"/>
    </xf>
    <xf numFmtId="0" fontId="6" fillId="2" borderId="8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9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71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Protection="1">
      <protection hidden="1"/>
    </xf>
    <xf numFmtId="169" fontId="5" fillId="2" borderId="6" xfId="0" applyNumberFormat="1" applyFont="1" applyFill="1" applyBorder="1" applyProtection="1">
      <protection hidden="1"/>
    </xf>
    <xf numFmtId="168" fontId="1" fillId="2" borderId="0" xfId="13" applyNumberFormat="1" applyFill="1" applyProtection="1">
      <protection hidden="1"/>
    </xf>
    <xf numFmtId="172" fontId="6" fillId="2" borderId="0" xfId="13" applyNumberFormat="1" applyFont="1" applyFill="1" applyBorder="1" applyProtection="1">
      <protection hidden="1"/>
    </xf>
    <xf numFmtId="181" fontId="6" fillId="2" borderId="0" xfId="13" applyNumberFormat="1" applyFont="1" applyFill="1" applyBorder="1" applyProtection="1">
      <protection hidden="1"/>
    </xf>
    <xf numFmtId="182" fontId="6" fillId="2" borderId="0" xfId="13" applyNumberFormat="1" applyFont="1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169" fontId="5" fillId="2" borderId="0" xfId="13" applyNumberFormat="1" applyFont="1" applyFill="1" applyBorder="1" applyProtection="1">
      <protection hidden="1"/>
    </xf>
    <xf numFmtId="0" fontId="11" fillId="2" borderId="0" xfId="13" applyFont="1" applyFill="1" applyBorder="1" applyAlignment="1" applyProtection="1">
      <alignment horizontal="left"/>
      <protection hidden="1"/>
    </xf>
    <xf numFmtId="0" fontId="1" fillId="2" borderId="0" xfId="13" applyNumberForma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164" fontId="1" fillId="2" borderId="0" xfId="13" applyNumberFormat="1" applyFill="1" applyBorder="1" applyProtection="1">
      <protection hidden="1"/>
    </xf>
    <xf numFmtId="164" fontId="1" fillId="2" borderId="0" xfId="13" applyNumberFormat="1" applyFont="1" applyFill="1" applyBorder="1" applyProtection="1">
      <protection hidden="1"/>
    </xf>
    <xf numFmtId="0" fontId="14" fillId="3" borderId="10" xfId="0" applyFont="1" applyFill="1" applyBorder="1" applyAlignment="1" applyProtection="1">
      <alignment horizontal="left"/>
      <protection hidden="1"/>
    </xf>
    <xf numFmtId="0" fontId="15" fillId="3" borderId="10" xfId="0" applyFont="1" applyFill="1" applyBorder="1" applyAlignment="1" applyProtection="1">
      <alignment horizontal="left"/>
      <protection hidden="1"/>
    </xf>
    <xf numFmtId="0" fontId="16" fillId="3" borderId="10" xfId="0" applyNumberFormat="1" applyFont="1" applyFill="1" applyBorder="1" applyAlignment="1" applyProtection="1">
      <protection hidden="1"/>
    </xf>
    <xf numFmtId="166" fontId="16" fillId="3" borderId="10" xfId="0" applyNumberFormat="1" applyFont="1" applyFill="1" applyBorder="1" applyAlignment="1" applyProtection="1">
      <protection hidden="1"/>
    </xf>
    <xf numFmtId="167" fontId="2" fillId="4" borderId="0" xfId="0" applyNumberFormat="1" applyFont="1" applyFill="1" applyBorder="1" applyAlignment="1" applyProtection="1">
      <alignment horizontal="left"/>
      <protection locked="0"/>
    </xf>
    <xf numFmtId="0" fontId="0" fillId="5" borderId="0" xfId="0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center"/>
      <protection locked="0" hidden="1"/>
    </xf>
    <xf numFmtId="0" fontId="1" fillId="4" borderId="0" xfId="13" applyFont="1" applyFill="1" applyBorder="1" applyAlignment="1" applyProtection="1">
      <alignment horizontal="center"/>
      <protection locked="0" hidden="1"/>
    </xf>
    <xf numFmtId="0" fontId="2" fillId="6" borderId="5" xfId="0" applyFont="1" applyFill="1" applyBorder="1" applyAlignment="1" applyProtection="1">
      <alignment horizontal="left"/>
      <protection hidden="1"/>
    </xf>
    <xf numFmtId="0" fontId="2" fillId="7" borderId="5" xfId="0" applyFont="1" applyFill="1" applyBorder="1" applyAlignment="1" applyProtection="1">
      <alignment horizontal="left"/>
      <protection hidden="1"/>
    </xf>
    <xf numFmtId="164" fontId="2" fillId="7" borderId="5" xfId="0" applyNumberFormat="1" applyFont="1" applyFill="1" applyBorder="1" applyAlignment="1" applyProtection="1">
      <alignment horizontal="right"/>
      <protection hidden="1"/>
    </xf>
    <xf numFmtId="164" fontId="2" fillId="6" borderId="5" xfId="0" applyNumberFormat="1" applyFont="1" applyFill="1" applyBorder="1" applyAlignment="1" applyProtection="1">
      <alignment horizontal="right"/>
      <protection hidden="1"/>
    </xf>
    <xf numFmtId="166" fontId="1" fillId="2" borderId="0" xfId="13" applyNumberFormat="1" applyFill="1" applyBorder="1" applyAlignment="1" applyProtection="1">
      <alignment horizontal="right"/>
      <protection hidden="1"/>
    </xf>
    <xf numFmtId="166" fontId="1" fillId="2" borderId="0" xfId="13" applyNumberFormat="1" applyFon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1" fillId="2" borderId="0" xfId="13" applyFill="1" applyBorder="1" applyAlignment="1">
      <alignment horizontal="right"/>
    </xf>
    <xf numFmtId="0" fontId="14" fillId="3" borderId="0" xfId="13" applyFont="1" applyFill="1" applyProtection="1">
      <protection hidden="1"/>
    </xf>
    <xf numFmtId="0" fontId="1" fillId="3" borderId="0" xfId="13" applyFill="1" applyProtection="1">
      <protection hidden="1"/>
    </xf>
    <xf numFmtId="164" fontId="1" fillId="8" borderId="0" xfId="13" applyNumberFormat="1" applyFill="1" applyBorder="1" applyAlignment="1" applyProtection="1">
      <protection hidden="1"/>
    </xf>
    <xf numFmtId="164" fontId="1" fillId="4" borderId="0" xfId="13" applyNumberFormat="1" applyFill="1" applyBorder="1" applyAlignment="1" applyProtection="1">
      <alignment horizontal="right"/>
      <protection locked="0" hidden="1"/>
    </xf>
    <xf numFmtId="164" fontId="1" fillId="6" borderId="5" xfId="13" applyNumberFormat="1" applyFill="1" applyBorder="1" applyProtection="1">
      <protection hidden="1"/>
    </xf>
    <xf numFmtId="0" fontId="1" fillId="2" borderId="0" xfId="13" applyFont="1" applyFill="1" applyBorder="1" applyAlignment="1" applyProtection="1">
      <alignment horizontal="right"/>
      <protection hidden="1"/>
    </xf>
    <xf numFmtId="0" fontId="1" fillId="2" borderId="0" xfId="13" applyFont="1" applyFill="1" applyBorder="1" applyAlignment="1" applyProtection="1">
      <alignment horizontal="right"/>
      <protection hidden="1"/>
    </xf>
    <xf numFmtId="0" fontId="16" fillId="2" borderId="0" xfId="0" applyFont="1" applyFill="1" applyProtection="1">
      <protection hidden="1"/>
    </xf>
    <xf numFmtId="0" fontId="0" fillId="5" borderId="0" xfId="0" applyFill="1" applyBorder="1" applyAlignment="1" applyProtection="1">
      <alignment horizontal="left"/>
      <protection locked="0"/>
    </xf>
    <xf numFmtId="165" fontId="0" fillId="8" borderId="0" xfId="0" applyNumberFormat="1" applyFill="1" applyBorder="1" applyAlignment="1" applyProtection="1">
      <protection hidden="1"/>
    </xf>
    <xf numFmtId="165" fontId="0" fillId="4" borderId="0" xfId="0" applyNumberFormat="1" applyFill="1" applyBorder="1" applyAlignment="1" applyProtection="1">
      <protection locked="0"/>
    </xf>
    <xf numFmtId="165" fontId="1" fillId="9" borderId="0" xfId="13" applyNumberFormat="1" applyFill="1" applyBorder="1" applyAlignment="1" applyProtection="1">
      <protection locked="0"/>
    </xf>
    <xf numFmtId="165" fontId="0" fillId="2" borderId="3" xfId="0" applyNumberFormat="1" applyFill="1" applyBorder="1" applyProtection="1"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165" fontId="0" fillId="4" borderId="0" xfId="0" applyNumberFormat="1" applyFill="1" applyBorder="1" applyAlignment="1" applyProtection="1">
      <alignment horizontal="left"/>
      <protection locked="0" hidden="1"/>
    </xf>
    <xf numFmtId="165" fontId="0" fillId="5" borderId="0" xfId="0" applyNumberFormat="1" applyFill="1" applyBorder="1" applyAlignment="1" applyProtection="1">
      <alignment horizontal="left"/>
      <protection locked="0" hidden="1"/>
    </xf>
    <xf numFmtId="165" fontId="0" fillId="2" borderId="3" xfId="0" applyNumberFormat="1" applyFill="1" applyBorder="1" applyAlignment="1" applyProtection="1">
      <alignment horizontal="left"/>
      <protection hidden="1"/>
    </xf>
    <xf numFmtId="165" fontId="0" fillId="2" borderId="0" xfId="0" applyNumberFormat="1" applyFill="1" applyBorder="1" applyProtection="1">
      <protection hidden="1"/>
    </xf>
    <xf numFmtId="165" fontId="0" fillId="10" borderId="5" xfId="0" applyNumberFormat="1" applyFill="1" applyBorder="1" applyProtection="1">
      <protection hidden="1"/>
    </xf>
    <xf numFmtId="165" fontId="1" fillId="8" borderId="0" xfId="13" applyNumberForma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4" borderId="0" xfId="13" applyNumberFormat="1" applyFill="1" applyBorder="1" applyAlignment="1" applyProtection="1">
      <alignment horizontal="left"/>
      <protection locked="0"/>
    </xf>
    <xf numFmtId="165" fontId="1" fillId="2" borderId="0" xfId="13" applyNumberFormat="1" applyFill="1" applyBorder="1"/>
    <xf numFmtId="165" fontId="1" fillId="2" borderId="0" xfId="13" applyNumberFormat="1" applyFill="1" applyBorder="1" applyAlignment="1" applyProtection="1">
      <alignment horizontal="right"/>
      <protection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Protection="1">
      <protection hidden="1"/>
    </xf>
    <xf numFmtId="165" fontId="2" fillId="6" borderId="5" xfId="13" applyNumberFormat="1" applyFont="1" applyFill="1" applyBorder="1"/>
    <xf numFmtId="0" fontId="0" fillId="11" borderId="0" xfId="0" applyFill="1" applyBorder="1" applyAlignment="1" applyProtection="1">
      <alignment horizontal="center"/>
      <protection locked="0"/>
    </xf>
    <xf numFmtId="164" fontId="1" fillId="4" borderId="0" xfId="0" applyNumberFormat="1" applyFont="1" applyFill="1" applyAlignment="1" applyProtection="1">
      <alignment horizontal="right"/>
      <protection locked="0"/>
    </xf>
    <xf numFmtId="164" fontId="1" fillId="12" borderId="0" xfId="0" applyNumberFormat="1" applyFont="1" applyFill="1" applyAlignment="1" applyProtection="1">
      <alignment horizontal="right"/>
      <protection locked="0"/>
    </xf>
    <xf numFmtId="165" fontId="1" fillId="4" borderId="0" xfId="13" applyNumberFormat="1" applyFill="1" applyBorder="1" applyAlignment="1" applyProtection="1">
      <protection locked="0"/>
    </xf>
    <xf numFmtId="165" fontId="1" fillId="13" borderId="0" xfId="13" applyNumberFormat="1" applyFill="1" applyBorder="1" applyAlignment="1" applyProtection="1">
      <protection locked="0"/>
    </xf>
    <xf numFmtId="0" fontId="1" fillId="4" borderId="0" xfId="13" applyFill="1" applyBorder="1" applyAlignment="1" applyProtection="1">
      <alignment horizontal="center"/>
      <protection locked="0"/>
    </xf>
    <xf numFmtId="0" fontId="0" fillId="5" borderId="0" xfId="0" applyFill="1" applyBorder="1" applyAlignment="1" applyProtection="1">
      <alignment horizontal="center"/>
      <protection locked="0"/>
    </xf>
    <xf numFmtId="165" fontId="1" fillId="4" borderId="0" xfId="13" applyNumberFormat="1" applyFont="1" applyFill="1" applyBorder="1" applyAlignment="1" applyProtection="1">
      <alignment horizontal="left"/>
      <protection locked="0"/>
    </xf>
    <xf numFmtId="164" fontId="1" fillId="4" borderId="0" xfId="13" applyNumberFormat="1" applyFill="1" applyBorder="1" applyAlignment="1" applyProtection="1">
      <protection locked="0"/>
    </xf>
    <xf numFmtId="1" fontId="1" fillId="5" borderId="0" xfId="13" applyNumberFormat="1" applyFill="1" applyBorder="1" applyAlignment="1" applyProtection="1">
      <alignment horizontal="center"/>
      <protection locked="0"/>
    </xf>
    <xf numFmtId="164" fontId="1" fillId="4" borderId="0" xfId="13" applyNumberFormat="1" applyFill="1" applyBorder="1" applyAlignment="1" applyProtection="1">
      <alignment horizontal="right"/>
      <protection locked="0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KWKRHV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KWKRHVAK.xlsx" TargetMode="External"/><Relationship Id="rId1" Type="http://schemas.openxmlformats.org/officeDocument/2006/relationships/hyperlink" Target="VKWKRHV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WKRHV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275"/>
  <sheetViews>
    <sheetView tabSelected="1" zoomScaleNormal="100" workbookViewId="0">
      <selection activeCell="B3" sqref="B3"/>
    </sheetView>
  </sheetViews>
  <sheetFormatPr defaultRowHeight="12.75" x14ac:dyDescent="0.2"/>
  <cols>
    <col min="1" max="1" width="35.140625" style="1" customWidth="1"/>
    <col min="2" max="2" width="20.7109375" style="1" customWidth="1"/>
    <col min="3" max="3" width="20.42578125" style="1" customWidth="1"/>
    <col min="4" max="4" width="18" style="1" customWidth="1"/>
    <col min="5" max="5" width="18.85546875" style="1" customWidth="1"/>
    <col min="6" max="6" width="12.28515625" style="1" customWidth="1"/>
    <col min="7" max="7" width="15.85546875" style="1" bestFit="1" customWidth="1"/>
    <col min="8" max="16" width="9.140625" style="1"/>
    <col min="17" max="17" width="12.140625" style="1" bestFit="1" customWidth="1"/>
    <col min="18" max="16384" width="9.140625" style="1"/>
  </cols>
  <sheetData>
    <row r="1" spans="1:8" ht="21" thickTop="1" x14ac:dyDescent="0.3">
      <c r="A1" s="88" t="s">
        <v>107</v>
      </c>
      <c r="B1" s="89"/>
      <c r="C1" s="89"/>
      <c r="D1" s="89"/>
      <c r="E1" s="90"/>
      <c r="F1" s="91"/>
      <c r="G1" s="91"/>
      <c r="H1" s="111"/>
    </row>
    <row r="2" spans="1:8" x14ac:dyDescent="0.2">
      <c r="A2" s="2"/>
      <c r="B2" s="2"/>
      <c r="C2" s="2"/>
      <c r="D2" s="2"/>
      <c r="E2" s="3"/>
      <c r="F2" s="4"/>
      <c r="G2" s="4"/>
    </row>
    <row r="3" spans="1:8" x14ac:dyDescent="0.2">
      <c r="A3" s="2" t="s">
        <v>0</v>
      </c>
      <c r="B3" s="92"/>
      <c r="C3" s="2"/>
      <c r="D3" s="2"/>
      <c r="E3" s="4"/>
      <c r="F3" s="4"/>
      <c r="G3" s="3"/>
    </row>
    <row r="4" spans="1:8" x14ac:dyDescent="0.2">
      <c r="A4" s="2" t="s">
        <v>1</v>
      </c>
      <c r="B4" s="112"/>
      <c r="C4" s="93"/>
      <c r="F4" s="4"/>
    </row>
    <row r="5" spans="1:8" x14ac:dyDescent="0.2">
      <c r="A5" s="4" t="s">
        <v>2</v>
      </c>
      <c r="B5" s="114">
        <v>0</v>
      </c>
      <c r="C5" s="5"/>
      <c r="D5" s="4"/>
      <c r="E5" s="6"/>
      <c r="F5" s="4"/>
    </row>
    <row r="6" spans="1:8" x14ac:dyDescent="0.2">
      <c r="A6" s="4" t="s">
        <v>3</v>
      </c>
      <c r="B6" s="114">
        <v>0</v>
      </c>
      <c r="C6" s="5"/>
      <c r="D6" s="4"/>
      <c r="E6" s="6"/>
      <c r="F6" s="4"/>
    </row>
    <row r="7" spans="1:8" x14ac:dyDescent="0.2">
      <c r="A7" s="9" t="s">
        <v>4</v>
      </c>
      <c r="B7" s="113">
        <f>SUM(B5:B6)</f>
        <v>0</v>
      </c>
      <c r="C7" s="5"/>
      <c r="D7" s="4"/>
      <c r="E7" s="6"/>
      <c r="F7" s="4"/>
    </row>
    <row r="8" spans="1:8" x14ac:dyDescent="0.2">
      <c r="A8" s="7" t="s">
        <v>5</v>
      </c>
      <c r="B8" s="115">
        <v>0</v>
      </c>
      <c r="C8" s="5"/>
      <c r="D8" s="4"/>
      <c r="E8" s="6"/>
      <c r="F8" s="4"/>
    </row>
    <row r="9" spans="1:8" x14ac:dyDescent="0.2">
      <c r="A9" s="8" t="s">
        <v>6</v>
      </c>
      <c r="B9" s="5"/>
      <c r="C9" s="94" t="s">
        <v>11</v>
      </c>
      <c r="F9" s="4"/>
    </row>
    <row r="10" spans="1:8" x14ac:dyDescent="0.2">
      <c r="A10" s="8" t="s">
        <v>8</v>
      </c>
      <c r="B10" s="5"/>
      <c r="C10" s="94" t="s">
        <v>33</v>
      </c>
      <c r="D10" s="9"/>
      <c r="E10" s="6"/>
      <c r="F10" s="4"/>
    </row>
    <row r="11" spans="1:8" x14ac:dyDescent="0.2">
      <c r="A11" s="8" t="s">
        <v>10</v>
      </c>
      <c r="B11" s="5"/>
      <c r="C11" s="94" t="s">
        <v>11</v>
      </c>
      <c r="F11" s="4"/>
      <c r="G11" s="6"/>
    </row>
    <row r="12" spans="1:8" x14ac:dyDescent="0.2">
      <c r="A12" s="7" t="s">
        <v>12</v>
      </c>
      <c r="B12" s="10"/>
      <c r="C12" s="95" t="s">
        <v>11</v>
      </c>
      <c r="D12" s="5"/>
      <c r="E12" s="9"/>
      <c r="F12" s="4"/>
      <c r="G12" s="6"/>
    </row>
    <row r="13" spans="1:8" ht="13.5" thickBot="1" x14ac:dyDescent="0.25">
      <c r="A13" s="11" t="s">
        <v>13</v>
      </c>
      <c r="B13" s="2"/>
      <c r="C13" s="2"/>
      <c r="F13" s="4"/>
      <c r="G13" s="4"/>
    </row>
    <row r="14" spans="1:8" ht="14.25" thickTop="1" thickBot="1" x14ac:dyDescent="0.25">
      <c r="A14" s="96" t="s">
        <v>14</v>
      </c>
      <c r="B14" s="2"/>
      <c r="C14" s="2"/>
      <c r="D14" s="2"/>
      <c r="E14" s="4"/>
      <c r="F14" s="4"/>
      <c r="G14" s="4"/>
    </row>
    <row r="15" spans="1:8" ht="14.25" thickTop="1" thickBot="1" x14ac:dyDescent="0.25">
      <c r="A15" s="2"/>
      <c r="B15" s="2"/>
      <c r="C15" s="2"/>
      <c r="D15" s="2"/>
      <c r="E15" s="4"/>
      <c r="F15" s="4"/>
      <c r="G15" s="4"/>
    </row>
    <row r="16" spans="1:8" ht="14.25" thickTop="1" thickBot="1" x14ac:dyDescent="0.25">
      <c r="A16" s="13" t="s">
        <v>15</v>
      </c>
      <c r="B16" s="2"/>
      <c r="C16" s="2"/>
      <c r="D16" s="116">
        <f>IF(AND(C9="ja",C12="ja"),F217-250,F217)</f>
        <v>0</v>
      </c>
    </row>
    <row r="17" spans="1:7" ht="13.5" thickTop="1" x14ac:dyDescent="0.2">
      <c r="A17" s="8" t="s">
        <v>16</v>
      </c>
      <c r="B17" s="5"/>
      <c r="C17" s="5"/>
      <c r="D17" s="117">
        <f>F179</f>
        <v>0</v>
      </c>
      <c r="E17" s="4"/>
      <c r="F17" s="9"/>
      <c r="G17" s="6"/>
    </row>
    <row r="18" spans="1:7" x14ac:dyDescent="0.2">
      <c r="A18" s="5" t="s">
        <v>17</v>
      </c>
      <c r="B18" s="5"/>
      <c r="C18" s="5"/>
      <c r="D18" s="118">
        <v>0</v>
      </c>
      <c r="E18" s="4"/>
      <c r="F18" s="4"/>
      <c r="G18" s="4"/>
    </row>
    <row r="19" spans="1:7" x14ac:dyDescent="0.2">
      <c r="A19" s="8" t="s">
        <v>18</v>
      </c>
      <c r="B19" s="94">
        <v>0</v>
      </c>
      <c r="C19" s="5"/>
      <c r="D19" s="117">
        <f>B19*30</f>
        <v>0</v>
      </c>
      <c r="E19" s="4"/>
      <c r="F19" s="4"/>
      <c r="G19" s="4"/>
    </row>
    <row r="20" spans="1:7" x14ac:dyDescent="0.2">
      <c r="A20" s="8" t="s">
        <v>19</v>
      </c>
      <c r="B20" s="5"/>
      <c r="C20" s="5"/>
      <c r="D20" s="118">
        <v>770</v>
      </c>
      <c r="E20" s="4"/>
      <c r="F20" s="4"/>
      <c r="G20" s="4"/>
    </row>
    <row r="21" spans="1:7" ht="13.5" thickBot="1" x14ac:dyDescent="0.25">
      <c r="A21" s="8" t="s">
        <v>97</v>
      </c>
      <c r="B21" s="5"/>
      <c r="C21" s="5"/>
      <c r="D21" s="119">
        <v>0</v>
      </c>
      <c r="E21" s="4"/>
      <c r="F21" s="4"/>
      <c r="G21" s="4"/>
    </row>
    <row r="22" spans="1:7" ht="14.25" thickTop="1" thickBot="1" x14ac:dyDescent="0.25">
      <c r="A22" s="15" t="s">
        <v>20</v>
      </c>
      <c r="B22" s="5"/>
      <c r="D22" s="120">
        <f>SUM(D17:D21)</f>
        <v>770</v>
      </c>
      <c r="F22" s="4"/>
      <c r="G22" s="4"/>
    </row>
    <row r="23" spans="1:7" ht="14.25" thickTop="1" thickBot="1" x14ac:dyDescent="0.25">
      <c r="B23" s="5"/>
      <c r="C23" s="16" t="s">
        <v>21</v>
      </c>
      <c r="D23" s="116">
        <f>(D16+D20)*21%</f>
        <v>161.69999999999999</v>
      </c>
      <c r="F23" s="4"/>
      <c r="G23" s="4"/>
    </row>
    <row r="24" spans="1:7" ht="14.25" thickTop="1" thickBot="1" x14ac:dyDescent="0.25">
      <c r="A24" s="17"/>
      <c r="B24" s="5"/>
      <c r="C24" s="18"/>
      <c r="D24" s="121"/>
      <c r="F24" s="4"/>
      <c r="G24" s="4"/>
    </row>
    <row r="25" spans="1:7" ht="14.25" thickTop="1" thickBot="1" x14ac:dyDescent="0.25">
      <c r="A25" s="20" t="s">
        <v>22</v>
      </c>
      <c r="B25" s="21"/>
      <c r="C25" s="22"/>
      <c r="D25" s="122">
        <f>SUM(D16:D23)-D22</f>
        <v>931.7</v>
      </c>
      <c r="F25" s="4"/>
      <c r="G25" s="4"/>
    </row>
    <row r="26" spans="1:7" ht="14.25" thickTop="1" thickBot="1" x14ac:dyDescent="0.25">
      <c r="A26" s="8"/>
      <c r="B26" s="5"/>
      <c r="C26" s="5"/>
      <c r="D26" s="22"/>
      <c r="E26" s="23"/>
      <c r="F26" s="4"/>
      <c r="G26" s="4"/>
    </row>
    <row r="27" spans="1:7" ht="14.25" thickTop="1" thickBot="1" x14ac:dyDescent="0.25">
      <c r="A27" s="97" t="s">
        <v>23</v>
      </c>
      <c r="B27" s="27"/>
      <c r="C27" s="5"/>
      <c r="D27" s="22"/>
      <c r="E27" s="25"/>
      <c r="F27" s="4"/>
      <c r="G27" s="4"/>
    </row>
    <row r="28" spans="1:7" ht="13.5" thickTop="1" x14ac:dyDescent="0.2">
      <c r="A28" s="8"/>
      <c r="B28" s="5"/>
      <c r="C28" s="5"/>
      <c r="D28" s="22"/>
      <c r="E28" s="25"/>
      <c r="F28" s="4"/>
      <c r="G28" s="4"/>
    </row>
    <row r="29" spans="1:7" x14ac:dyDescent="0.2">
      <c r="A29" s="8" t="s">
        <v>25</v>
      </c>
      <c r="B29" s="5"/>
      <c r="C29" s="5"/>
      <c r="D29" s="134">
        <v>0</v>
      </c>
      <c r="E29" s="25"/>
      <c r="F29" s="4"/>
      <c r="G29" s="4"/>
    </row>
    <row r="30" spans="1:7" ht="13.5" thickBot="1" x14ac:dyDescent="0.25">
      <c r="A30" s="8"/>
      <c r="B30" s="5"/>
      <c r="C30" s="5"/>
      <c r="D30" s="26"/>
      <c r="E30" s="25"/>
      <c r="F30" s="4"/>
      <c r="G30" s="4"/>
    </row>
    <row r="31" spans="1:7" ht="14.25" thickTop="1" thickBot="1" x14ac:dyDescent="0.25">
      <c r="A31" s="12" t="s">
        <v>115</v>
      </c>
      <c r="B31" s="12"/>
      <c r="C31" s="12"/>
      <c r="D31" s="27"/>
      <c r="E31" s="25"/>
      <c r="F31" s="4"/>
      <c r="G31" s="4"/>
    </row>
    <row r="32" spans="1:7" ht="13.5" thickTop="1" x14ac:dyDescent="0.2">
      <c r="A32" s="8"/>
      <c r="B32" s="5"/>
      <c r="C32" s="5"/>
      <c r="D32" s="26"/>
      <c r="E32" s="25"/>
      <c r="F32" s="4"/>
      <c r="G32" s="4"/>
    </row>
    <row r="33" spans="1:7" x14ac:dyDescent="0.2">
      <c r="A33" s="8" t="s">
        <v>24</v>
      </c>
      <c r="B33" s="5"/>
      <c r="C33" s="132" t="s">
        <v>116</v>
      </c>
      <c r="D33" s="133">
        <v>0</v>
      </c>
      <c r="E33" s="25"/>
      <c r="F33" s="4"/>
      <c r="G33" s="4"/>
    </row>
    <row r="34" spans="1:7" x14ac:dyDescent="0.2">
      <c r="A34" s="8" t="s">
        <v>26</v>
      </c>
      <c r="B34" s="5"/>
      <c r="C34" s="132" t="s">
        <v>117</v>
      </c>
      <c r="D34" s="133">
        <v>0</v>
      </c>
      <c r="E34" s="25"/>
      <c r="F34" s="4"/>
      <c r="G34" s="4"/>
    </row>
    <row r="35" spans="1:7" x14ac:dyDescent="0.2">
      <c r="A35" s="8" t="s">
        <v>118</v>
      </c>
      <c r="B35" s="5"/>
      <c r="C35" s="132" t="s">
        <v>116</v>
      </c>
      <c r="D35" s="133">
        <v>0</v>
      </c>
      <c r="E35" s="25"/>
      <c r="F35" s="4"/>
      <c r="G35" s="4"/>
    </row>
    <row r="36" spans="1:7" x14ac:dyDescent="0.2">
      <c r="A36" s="8" t="s">
        <v>27</v>
      </c>
      <c r="B36" s="5"/>
      <c r="C36" s="132" t="s">
        <v>117</v>
      </c>
      <c r="D36" s="133">
        <v>0</v>
      </c>
      <c r="E36" s="25"/>
      <c r="F36" s="4"/>
      <c r="G36" s="4"/>
    </row>
    <row r="37" spans="1:7" ht="13.5" thickBot="1" x14ac:dyDescent="0.25">
      <c r="A37" s="8"/>
      <c r="B37" s="5"/>
      <c r="C37" s="5"/>
      <c r="D37" s="26"/>
      <c r="E37" s="25"/>
      <c r="F37" s="4"/>
      <c r="G37" s="4"/>
    </row>
    <row r="38" spans="1:7" ht="14.25" thickTop="1" thickBot="1" x14ac:dyDescent="0.25">
      <c r="A38" s="15" t="s">
        <v>119</v>
      </c>
      <c r="B38" s="5"/>
      <c r="C38" s="5"/>
      <c r="D38" s="26">
        <f>E125</f>
        <v>0</v>
      </c>
      <c r="E38" s="25"/>
      <c r="F38" s="4"/>
      <c r="G38" s="4"/>
    </row>
    <row r="39" spans="1:7" ht="14.25" thickTop="1" thickBot="1" x14ac:dyDescent="0.25">
      <c r="A39" s="8"/>
      <c r="B39" s="5"/>
      <c r="C39" s="16" t="s">
        <v>21</v>
      </c>
      <c r="D39" s="26">
        <f>F124</f>
        <v>0</v>
      </c>
      <c r="E39" s="25"/>
      <c r="F39" s="4"/>
      <c r="G39" s="4"/>
    </row>
    <row r="40" spans="1:7" ht="14.25" thickTop="1" thickBot="1" x14ac:dyDescent="0.25">
      <c r="A40" s="8"/>
      <c r="B40" s="5"/>
      <c r="C40" s="5"/>
      <c r="D40" s="26"/>
      <c r="E40" s="25"/>
      <c r="F40" s="4"/>
      <c r="G40" s="4"/>
    </row>
    <row r="41" spans="1:7" ht="14.25" thickTop="1" thickBot="1" x14ac:dyDescent="0.25">
      <c r="A41" s="15" t="s">
        <v>120</v>
      </c>
      <c r="B41" s="5"/>
      <c r="C41" s="5"/>
      <c r="D41" s="26">
        <f>E131</f>
        <v>0</v>
      </c>
      <c r="E41" s="25"/>
      <c r="F41" s="4"/>
      <c r="G41" s="4"/>
    </row>
    <row r="42" spans="1:7" ht="14.25" thickTop="1" thickBot="1" x14ac:dyDescent="0.25">
      <c r="A42" s="8"/>
      <c r="B42" s="5"/>
      <c r="C42" s="16" t="s">
        <v>21</v>
      </c>
      <c r="D42" s="26">
        <f>F131</f>
        <v>0</v>
      </c>
      <c r="E42" s="25"/>
      <c r="F42" s="4"/>
      <c r="G42" s="4"/>
    </row>
    <row r="43" spans="1:7" ht="14.25" thickTop="1" thickBot="1" x14ac:dyDescent="0.25">
      <c r="A43" s="8"/>
      <c r="B43" s="5"/>
      <c r="C43" s="5"/>
      <c r="D43" s="26"/>
      <c r="E43" s="25"/>
      <c r="F43" s="4"/>
      <c r="G43" s="4"/>
    </row>
    <row r="44" spans="1:7" ht="14.25" thickTop="1" thickBot="1" x14ac:dyDescent="0.25">
      <c r="A44" s="24" t="s">
        <v>121</v>
      </c>
      <c r="B44" s="5"/>
      <c r="C44" s="5"/>
      <c r="D44" s="99">
        <f>D25+D38+D39</f>
        <v>931.7</v>
      </c>
      <c r="F44" s="4"/>
      <c r="G44" s="4"/>
    </row>
    <row r="45" spans="1:7" ht="14.25" thickTop="1" thickBot="1" x14ac:dyDescent="0.25">
      <c r="A45" s="5"/>
      <c r="B45" s="5"/>
      <c r="C45" s="5"/>
      <c r="D45" s="25"/>
      <c r="F45" s="4"/>
      <c r="G45" s="4"/>
    </row>
    <row r="46" spans="1:7" ht="14.25" thickTop="1" thickBot="1" x14ac:dyDescent="0.25">
      <c r="A46" s="24" t="s">
        <v>28</v>
      </c>
      <c r="B46" s="5"/>
      <c r="C46" s="5"/>
      <c r="D46" s="98">
        <f>D29+D41+D42</f>
        <v>0</v>
      </c>
      <c r="F46" s="4"/>
      <c r="G46" s="4"/>
    </row>
    <row r="47" spans="1:7" ht="13.5" thickTop="1" x14ac:dyDescent="0.2">
      <c r="A47" s="8"/>
      <c r="B47" s="5"/>
      <c r="C47" s="5"/>
      <c r="D47" s="17"/>
      <c r="E47" s="14"/>
      <c r="F47" s="4"/>
      <c r="G47" s="6"/>
    </row>
    <row r="48" spans="1:7" ht="20.25" x14ac:dyDescent="0.3">
      <c r="A48" s="104" t="s">
        <v>70</v>
      </c>
      <c r="B48" s="28"/>
      <c r="C48" s="28"/>
      <c r="D48" s="28"/>
      <c r="E48" s="28"/>
      <c r="F48" s="28"/>
      <c r="G48" s="28"/>
    </row>
    <row r="49" spans="1:7" x14ac:dyDescent="0.2">
      <c r="A49" s="28"/>
      <c r="B49" s="28"/>
      <c r="C49" s="28"/>
      <c r="D49" s="28"/>
      <c r="E49" s="28"/>
      <c r="F49" s="28"/>
      <c r="G49" s="28"/>
    </row>
    <row r="50" spans="1:7" x14ac:dyDescent="0.2">
      <c r="A50" s="83" t="s">
        <v>71</v>
      </c>
      <c r="B50" s="29" t="s">
        <v>72</v>
      </c>
      <c r="C50" s="135">
        <v>0</v>
      </c>
      <c r="D50" s="36"/>
      <c r="E50" s="29"/>
      <c r="F50" s="29"/>
      <c r="G50" s="84"/>
    </row>
    <row r="51" spans="1:7" x14ac:dyDescent="0.2">
      <c r="A51" s="31"/>
      <c r="B51" s="29" t="s">
        <v>73</v>
      </c>
      <c r="C51" s="135">
        <v>0</v>
      </c>
      <c r="D51" s="36"/>
      <c r="E51" s="29"/>
      <c r="F51" s="29"/>
      <c r="G51" s="84"/>
    </row>
    <row r="52" spans="1:7" x14ac:dyDescent="0.2">
      <c r="A52" s="31"/>
      <c r="B52" s="29" t="s">
        <v>4</v>
      </c>
      <c r="C52" s="123">
        <f>SUM(C50:C51)</f>
        <v>0</v>
      </c>
      <c r="D52" s="36"/>
      <c r="E52" s="29"/>
      <c r="F52" s="29"/>
      <c r="G52" s="29"/>
    </row>
    <row r="53" spans="1:7" x14ac:dyDescent="0.2">
      <c r="A53" s="31"/>
      <c r="B53" s="29"/>
      <c r="C53" s="124"/>
      <c r="D53" s="36"/>
      <c r="E53" s="36"/>
      <c r="F53" s="36"/>
      <c r="G53" s="36"/>
    </row>
    <row r="54" spans="1:7" x14ac:dyDescent="0.2">
      <c r="A54" s="83" t="s">
        <v>74</v>
      </c>
      <c r="B54" s="29"/>
      <c r="C54" s="136">
        <v>0</v>
      </c>
      <c r="D54" s="36"/>
      <c r="E54" s="36"/>
      <c r="F54" s="36"/>
      <c r="G54" s="36"/>
    </row>
    <row r="55" spans="1:7" x14ac:dyDescent="0.2">
      <c r="A55" s="31"/>
      <c r="B55" s="31"/>
      <c r="C55" s="31"/>
      <c r="D55" s="36"/>
      <c r="E55" s="36"/>
      <c r="F55" s="36"/>
      <c r="G55" s="36"/>
    </row>
    <row r="56" spans="1:7" x14ac:dyDescent="0.2">
      <c r="A56" s="7" t="s">
        <v>75</v>
      </c>
      <c r="B56" s="31"/>
      <c r="C56" s="137" t="s">
        <v>11</v>
      </c>
      <c r="D56" s="36"/>
      <c r="E56" s="36"/>
      <c r="F56" s="36"/>
      <c r="G56" s="36"/>
    </row>
    <row r="57" spans="1:7" x14ac:dyDescent="0.2">
      <c r="A57" s="32" t="s">
        <v>114</v>
      </c>
      <c r="B57" s="17"/>
      <c r="C57" s="138">
        <v>1</v>
      </c>
      <c r="D57" s="36"/>
      <c r="E57" s="36"/>
      <c r="F57" s="36"/>
      <c r="G57" s="36"/>
    </row>
    <row r="58" spans="1:7" x14ac:dyDescent="0.2">
      <c r="A58" s="85" t="s">
        <v>13</v>
      </c>
      <c r="B58" s="10"/>
      <c r="C58" s="10"/>
      <c r="D58" s="10"/>
      <c r="E58" s="29"/>
      <c r="F58" s="29"/>
      <c r="G58" s="29"/>
    </row>
    <row r="59" spans="1:7" x14ac:dyDescent="0.2">
      <c r="A59" s="31"/>
      <c r="B59" s="31"/>
      <c r="C59" s="33"/>
      <c r="D59" s="100" t="s">
        <v>15</v>
      </c>
      <c r="E59" s="124">
        <f>IF(C56= "ja",E275/2+4.239,E275)</f>
        <v>0</v>
      </c>
    </row>
    <row r="60" spans="1:7" x14ac:dyDescent="0.2">
      <c r="A60" s="7" t="s">
        <v>76</v>
      </c>
      <c r="B60" s="31"/>
      <c r="C60" s="125">
        <f>C52/100</f>
        <v>0</v>
      </c>
      <c r="D60" s="101" t="s">
        <v>77</v>
      </c>
      <c r="E60" s="124">
        <f>E59*21/100</f>
        <v>0</v>
      </c>
    </row>
    <row r="61" spans="1:7" x14ac:dyDescent="0.2">
      <c r="A61" s="7" t="s">
        <v>78</v>
      </c>
      <c r="B61" s="31"/>
      <c r="C61" s="126">
        <v>0</v>
      </c>
      <c r="D61" s="100"/>
      <c r="E61" s="124"/>
    </row>
    <row r="62" spans="1:7" x14ac:dyDescent="0.2">
      <c r="A62" s="31"/>
      <c r="B62" s="31"/>
      <c r="C62" s="125"/>
      <c r="D62" s="100"/>
      <c r="E62" s="124"/>
    </row>
    <row r="63" spans="1:7" x14ac:dyDescent="0.2">
      <c r="A63" s="7" t="s">
        <v>79</v>
      </c>
      <c r="B63" s="34">
        <f>C52*0.3%</f>
        <v>0</v>
      </c>
      <c r="C63" s="127"/>
      <c r="D63" s="100"/>
      <c r="E63" s="124"/>
    </row>
    <row r="64" spans="1:7" x14ac:dyDescent="0.2">
      <c r="A64" s="7" t="s">
        <v>80</v>
      </c>
      <c r="B64" s="34">
        <f>A141*C57</f>
        <v>87.31</v>
      </c>
      <c r="C64" s="127"/>
      <c r="D64" s="100"/>
      <c r="E64" s="124"/>
    </row>
    <row r="65" spans="1:5" x14ac:dyDescent="0.2">
      <c r="A65" s="7" t="s">
        <v>81</v>
      </c>
      <c r="B65" s="31"/>
      <c r="C65" s="125">
        <f>IF((D261-B63-B64)&lt;22,D261+50,D261)</f>
        <v>150</v>
      </c>
      <c r="D65" s="100"/>
      <c r="E65" s="124"/>
    </row>
    <row r="66" spans="1:5" x14ac:dyDescent="0.2">
      <c r="A66" s="7"/>
      <c r="B66" s="31"/>
      <c r="C66" s="125"/>
      <c r="D66" s="100"/>
      <c r="E66" s="124"/>
    </row>
    <row r="67" spans="1:5" x14ac:dyDescent="0.2">
      <c r="A67" s="7" t="s">
        <v>82</v>
      </c>
      <c r="B67" s="31"/>
      <c r="C67" s="128">
        <f>50</f>
        <v>50</v>
      </c>
      <c r="D67" s="100"/>
      <c r="E67" s="124"/>
    </row>
    <row r="68" spans="1:5" x14ac:dyDescent="0.2">
      <c r="A68" s="31"/>
      <c r="B68" s="7" t="s">
        <v>77</v>
      </c>
      <c r="C68" s="125">
        <f>C67*21%</f>
        <v>10.5</v>
      </c>
      <c r="D68" s="100"/>
      <c r="E68" s="124"/>
    </row>
    <row r="69" spans="1:5" x14ac:dyDescent="0.2">
      <c r="A69" s="31"/>
      <c r="B69" s="7"/>
      <c r="C69" s="125"/>
      <c r="D69" s="100"/>
      <c r="E69" s="124"/>
    </row>
    <row r="70" spans="1:5" x14ac:dyDescent="0.2">
      <c r="A70" s="7" t="s">
        <v>83</v>
      </c>
      <c r="B70" s="31"/>
      <c r="C70" s="139">
        <f>660</f>
        <v>660</v>
      </c>
      <c r="D70" s="100"/>
      <c r="E70" s="124"/>
    </row>
    <row r="71" spans="1:5" x14ac:dyDescent="0.2">
      <c r="A71" s="31"/>
      <c r="B71" s="7" t="s">
        <v>77</v>
      </c>
      <c r="C71" s="125">
        <f>C70*21%</f>
        <v>138.6</v>
      </c>
      <c r="D71" s="100"/>
      <c r="E71" s="124"/>
    </row>
    <row r="72" spans="1:5" x14ac:dyDescent="0.2">
      <c r="A72" s="31"/>
      <c r="B72" s="7"/>
      <c r="C72" s="125"/>
      <c r="D72" s="100"/>
      <c r="E72" s="124"/>
    </row>
    <row r="73" spans="1:5" x14ac:dyDescent="0.2">
      <c r="A73" s="7" t="s">
        <v>84</v>
      </c>
      <c r="B73" s="7"/>
      <c r="C73" s="126">
        <v>0</v>
      </c>
      <c r="D73" s="100"/>
      <c r="E73" s="124"/>
    </row>
    <row r="74" spans="1:5" x14ac:dyDescent="0.2">
      <c r="A74" s="7"/>
      <c r="B74" s="7" t="s">
        <v>77</v>
      </c>
      <c r="C74" s="125">
        <f>C73*21%</f>
        <v>0</v>
      </c>
      <c r="D74" s="100"/>
      <c r="E74" s="124"/>
    </row>
    <row r="75" spans="1:5" x14ac:dyDescent="0.2">
      <c r="A75" s="31"/>
      <c r="B75" s="31"/>
      <c r="C75" s="125"/>
      <c r="D75" s="100"/>
      <c r="E75" s="124"/>
    </row>
    <row r="76" spans="1:5" x14ac:dyDescent="0.2">
      <c r="A76" s="31"/>
      <c r="B76" s="31" t="s">
        <v>85</v>
      </c>
      <c r="C76" s="129">
        <f>SUM(C60,C61,C65,C67,C70,C73)</f>
        <v>860</v>
      </c>
      <c r="D76" s="100" t="s">
        <v>86</v>
      </c>
      <c r="E76" s="124">
        <f>E59</f>
        <v>0</v>
      </c>
    </row>
    <row r="77" spans="1:5" x14ac:dyDescent="0.2">
      <c r="A77" s="31"/>
      <c r="B77" s="31"/>
      <c r="C77" s="31"/>
      <c r="D77" s="100" t="s">
        <v>87</v>
      </c>
      <c r="E77" s="124">
        <f>C76</f>
        <v>860</v>
      </c>
    </row>
    <row r="78" spans="1:5" x14ac:dyDescent="0.2">
      <c r="A78" s="31"/>
      <c r="B78" s="31"/>
      <c r="C78" s="31"/>
      <c r="D78" s="100" t="s">
        <v>88</v>
      </c>
      <c r="E78" s="124">
        <f>SUM(E76+C76)</f>
        <v>860</v>
      </c>
    </row>
    <row r="79" spans="1:5" x14ac:dyDescent="0.2">
      <c r="A79" s="40"/>
      <c r="B79" s="40"/>
      <c r="C79" s="40"/>
      <c r="D79" s="102"/>
      <c r="E79" s="130"/>
    </row>
    <row r="80" spans="1:5" x14ac:dyDescent="0.2">
      <c r="A80" s="36"/>
      <c r="B80" s="36"/>
      <c r="C80" s="36"/>
      <c r="D80" s="101" t="s">
        <v>21</v>
      </c>
      <c r="E80" s="127">
        <f>SUM(C68,C71,C74,E60)</f>
        <v>149.1</v>
      </c>
    </row>
    <row r="81" spans="1:7" ht="13.5" thickBot="1" x14ac:dyDescent="0.25">
      <c r="A81" s="36"/>
      <c r="B81" s="36"/>
      <c r="C81" s="36"/>
      <c r="D81" s="103"/>
      <c r="E81" s="127"/>
    </row>
    <row r="82" spans="1:7" ht="14.25" thickTop="1" thickBot="1" x14ac:dyDescent="0.25">
      <c r="A82" s="36"/>
      <c r="B82" s="36"/>
      <c r="C82" s="36"/>
      <c r="D82" s="101" t="s">
        <v>89</v>
      </c>
      <c r="E82" s="131">
        <f>SUM(E78:E80)</f>
        <v>1009.1</v>
      </c>
    </row>
    <row r="83" spans="1:7" ht="13.5" thickTop="1" x14ac:dyDescent="0.2">
      <c r="A83" s="36"/>
      <c r="B83" s="36"/>
      <c r="C83" s="36"/>
      <c r="D83" s="36"/>
      <c r="E83" s="36"/>
      <c r="F83" s="35"/>
      <c r="G83" s="37"/>
    </row>
    <row r="84" spans="1:7" ht="20.25" x14ac:dyDescent="0.3">
      <c r="A84" s="104" t="s">
        <v>99</v>
      </c>
      <c r="B84" s="105"/>
      <c r="C84" s="28"/>
      <c r="D84" s="28"/>
      <c r="E84" s="28"/>
      <c r="F84" s="28"/>
      <c r="G84" s="28"/>
    </row>
    <row r="85" spans="1:7" x14ac:dyDescent="0.2">
      <c r="A85" s="29" t="s">
        <v>72</v>
      </c>
      <c r="B85" s="29"/>
      <c r="C85" s="140">
        <v>0</v>
      </c>
      <c r="D85" s="36"/>
      <c r="E85" s="29"/>
      <c r="F85" s="29"/>
      <c r="G85" s="29"/>
    </row>
    <row r="86" spans="1:7" x14ac:dyDescent="0.2">
      <c r="A86" s="29" t="s">
        <v>73</v>
      </c>
      <c r="B86" s="29"/>
      <c r="C86" s="140">
        <v>0</v>
      </c>
      <c r="D86" s="36"/>
      <c r="E86" s="36"/>
      <c r="F86" s="36"/>
      <c r="G86" s="36"/>
    </row>
    <row r="87" spans="1:7" x14ac:dyDescent="0.2">
      <c r="A87" s="29" t="s">
        <v>4</v>
      </c>
      <c r="B87" s="29"/>
      <c r="C87" s="106">
        <f>SUM(C85:C86)</f>
        <v>0</v>
      </c>
      <c r="D87" s="36"/>
      <c r="E87" s="36"/>
      <c r="F87" s="36"/>
      <c r="G87" s="36"/>
    </row>
    <row r="88" spans="1:7" x14ac:dyDescent="0.2">
      <c r="A88" s="31"/>
      <c r="B88" s="39"/>
      <c r="C88" s="40"/>
      <c r="D88" s="31"/>
      <c r="E88" s="36"/>
      <c r="F88" s="36"/>
      <c r="G88" s="36"/>
    </row>
    <row r="89" spans="1:7" x14ac:dyDescent="0.2">
      <c r="A89" s="7" t="s">
        <v>100</v>
      </c>
      <c r="B89" s="36"/>
      <c r="C89" s="141">
        <v>1</v>
      </c>
      <c r="D89" s="36"/>
      <c r="E89" s="29"/>
      <c r="F89" s="29"/>
      <c r="G89" s="38"/>
    </row>
    <row r="90" spans="1:7" x14ac:dyDescent="0.2">
      <c r="A90" s="85" t="s">
        <v>13</v>
      </c>
      <c r="B90" s="10"/>
      <c r="C90" s="10"/>
      <c r="D90" s="10"/>
      <c r="E90" s="29"/>
      <c r="F90" s="29"/>
      <c r="G90" s="38"/>
    </row>
    <row r="91" spans="1:7" x14ac:dyDescent="0.2">
      <c r="A91" s="31" t="s">
        <v>82</v>
      </c>
      <c r="B91" s="31"/>
      <c r="C91" s="41">
        <v>50</v>
      </c>
      <c r="D91" s="100" t="s">
        <v>15</v>
      </c>
      <c r="E91" s="38">
        <f>E156</f>
        <v>0</v>
      </c>
    </row>
    <row r="92" spans="1:7" x14ac:dyDescent="0.2">
      <c r="A92" s="31" t="s">
        <v>101</v>
      </c>
      <c r="B92" s="31"/>
      <c r="C92" s="41">
        <v>50</v>
      </c>
      <c r="D92" s="100"/>
      <c r="E92" s="38"/>
    </row>
    <row r="93" spans="1:7" x14ac:dyDescent="0.2">
      <c r="A93" s="31" t="s">
        <v>102</v>
      </c>
      <c r="B93" s="31"/>
      <c r="C93" s="142">
        <v>0</v>
      </c>
      <c r="D93" s="100"/>
      <c r="E93" s="38"/>
    </row>
    <row r="94" spans="1:7" x14ac:dyDescent="0.2">
      <c r="A94" s="7" t="s">
        <v>96</v>
      </c>
      <c r="B94" s="31"/>
      <c r="C94" s="107">
        <f>C141</f>
        <v>185</v>
      </c>
      <c r="D94" s="100"/>
      <c r="E94" s="38"/>
    </row>
    <row r="95" spans="1:7" x14ac:dyDescent="0.2">
      <c r="A95" s="31"/>
      <c r="B95" s="31"/>
      <c r="C95" s="41"/>
      <c r="D95" s="100"/>
      <c r="E95" s="38"/>
    </row>
    <row r="96" spans="1:7" x14ac:dyDescent="0.2">
      <c r="A96" s="31"/>
      <c r="B96" s="31" t="s">
        <v>85</v>
      </c>
      <c r="C96" s="41">
        <f>SUM(C91:C95)</f>
        <v>285</v>
      </c>
      <c r="D96" s="100" t="s">
        <v>86</v>
      </c>
      <c r="E96" s="38">
        <f>E91</f>
        <v>0</v>
      </c>
    </row>
    <row r="97" spans="1:5" x14ac:dyDescent="0.2">
      <c r="A97" s="31"/>
      <c r="B97" s="31"/>
      <c r="C97" s="31"/>
      <c r="D97" s="100" t="s">
        <v>87</v>
      </c>
      <c r="E97" s="38">
        <f>SUM(C91:C95)</f>
        <v>285</v>
      </c>
    </row>
    <row r="98" spans="1:5" x14ac:dyDescent="0.2">
      <c r="A98" s="31"/>
      <c r="B98" s="31"/>
      <c r="C98" s="31"/>
      <c r="D98" s="100" t="s">
        <v>88</v>
      </c>
      <c r="E98" s="38">
        <f>SUM(E96:E97)</f>
        <v>285</v>
      </c>
    </row>
    <row r="99" spans="1:5" x14ac:dyDescent="0.2">
      <c r="A99" s="40"/>
      <c r="B99" s="40"/>
      <c r="C99" s="40"/>
      <c r="D99" s="102"/>
      <c r="E99" s="86"/>
    </row>
    <row r="100" spans="1:5" x14ac:dyDescent="0.2">
      <c r="A100" s="40"/>
      <c r="B100" s="40"/>
      <c r="C100" s="40"/>
      <c r="D100" s="109" t="s">
        <v>21</v>
      </c>
      <c r="E100" s="87">
        <f>(C91+C94+E91)*21%</f>
        <v>49.35</v>
      </c>
    </row>
    <row r="101" spans="1:5" ht="13.5" thickBot="1" x14ac:dyDescent="0.25">
      <c r="A101" s="40"/>
      <c r="B101" s="40"/>
      <c r="C101" s="40"/>
      <c r="D101" s="102"/>
      <c r="E101" s="86"/>
    </row>
    <row r="102" spans="1:5" ht="14.25" thickTop="1" thickBot="1" x14ac:dyDescent="0.25">
      <c r="A102" s="40"/>
      <c r="B102" s="40"/>
      <c r="C102" s="40"/>
      <c r="D102" s="110" t="s">
        <v>89</v>
      </c>
      <c r="E102" s="108">
        <f>SUM(E98:E100)</f>
        <v>334.35</v>
      </c>
    </row>
    <row r="103" spans="1:5" ht="13.5" thickTop="1" x14ac:dyDescent="0.2"/>
    <row r="105" spans="1:5" x14ac:dyDescent="0.2">
      <c r="B105" s="43" t="s">
        <v>29</v>
      </c>
      <c r="C105" s="43" t="s">
        <v>30</v>
      </c>
    </row>
    <row r="106" spans="1:5" x14ac:dyDescent="0.2">
      <c r="C106" s="22"/>
    </row>
    <row r="107" spans="1:5" x14ac:dyDescent="0.2">
      <c r="B107" s="43" t="s">
        <v>31</v>
      </c>
      <c r="C107" s="43" t="s">
        <v>32</v>
      </c>
    </row>
    <row r="108" spans="1:5" x14ac:dyDescent="0.2">
      <c r="B108" s="44"/>
      <c r="C108" s="44"/>
      <c r="E108" s="44"/>
    </row>
    <row r="109" spans="1:5" x14ac:dyDescent="0.2">
      <c r="B109" s="43" t="s">
        <v>98</v>
      </c>
      <c r="C109" s="44"/>
      <c r="E109" s="44"/>
    </row>
    <row r="113" spans="5:8" hidden="1" x14ac:dyDescent="0.2"/>
    <row r="114" spans="5:8" hidden="1" x14ac:dyDescent="0.2"/>
    <row r="115" spans="5:8" hidden="1" x14ac:dyDescent="0.2"/>
    <row r="116" spans="5:8" hidden="1" x14ac:dyDescent="0.2"/>
    <row r="117" spans="5:8" hidden="1" x14ac:dyDescent="0.2">
      <c r="E117" s="44" t="s">
        <v>117</v>
      </c>
      <c r="F117" s="44" t="s">
        <v>117</v>
      </c>
      <c r="G117" s="44" t="s">
        <v>117</v>
      </c>
      <c r="H117" s="44" t="s">
        <v>117</v>
      </c>
    </row>
    <row r="118" spans="5:8" hidden="1" x14ac:dyDescent="0.2">
      <c r="E118" s="44" t="s">
        <v>116</v>
      </c>
      <c r="F118" s="44" t="s">
        <v>116</v>
      </c>
      <c r="G118" s="44" t="s">
        <v>116</v>
      </c>
      <c r="H118" s="44" t="s">
        <v>116</v>
      </c>
    </row>
    <row r="119" spans="5:8" hidden="1" x14ac:dyDescent="0.2">
      <c r="E119" s="44"/>
      <c r="F119" s="44"/>
      <c r="G119" s="44"/>
      <c r="H119" s="44"/>
    </row>
    <row r="120" spans="5:8" hidden="1" x14ac:dyDescent="0.2">
      <c r="E120" s="44"/>
      <c r="F120" s="44"/>
      <c r="G120" s="44" t="s">
        <v>117</v>
      </c>
      <c r="H120" s="44"/>
    </row>
    <row r="121" spans="5:8" hidden="1" x14ac:dyDescent="0.2">
      <c r="E121" s="44">
        <f>IF(C33="koper",D33,0)</f>
        <v>0</v>
      </c>
      <c r="F121" s="44">
        <f>IF(C33="koper",D33*21%,0)</f>
        <v>0</v>
      </c>
      <c r="G121" s="44" t="s">
        <v>116</v>
      </c>
      <c r="H121" s="44"/>
    </row>
    <row r="122" spans="5:8" hidden="1" x14ac:dyDescent="0.2">
      <c r="E122" s="44">
        <f>IF(C34="koper",D34,0)</f>
        <v>0</v>
      </c>
      <c r="F122" s="44">
        <f>IF(C35="koper",D35*21%,0)</f>
        <v>0</v>
      </c>
      <c r="G122" s="44"/>
      <c r="H122" s="44"/>
    </row>
    <row r="123" spans="5:8" hidden="1" x14ac:dyDescent="0.2">
      <c r="E123" s="44">
        <f>IF(C35="koper",D35,0)</f>
        <v>0</v>
      </c>
      <c r="F123" s="44">
        <f>IF(C36="koper",D36*21%,0)</f>
        <v>0</v>
      </c>
      <c r="G123" s="44"/>
      <c r="H123" s="44"/>
    </row>
    <row r="124" spans="5:8" hidden="1" x14ac:dyDescent="0.2">
      <c r="E124" s="44">
        <f>IF(C36="koper",D36,0)</f>
        <v>0</v>
      </c>
      <c r="F124" s="44">
        <f>SUM(F121:F123)</f>
        <v>0</v>
      </c>
      <c r="G124" s="44"/>
      <c r="H124" s="44"/>
    </row>
    <row r="125" spans="5:8" hidden="1" x14ac:dyDescent="0.2">
      <c r="E125" s="44">
        <f>SUM(E121:E124)</f>
        <v>0</v>
      </c>
      <c r="F125" s="44"/>
      <c r="G125" s="44"/>
      <c r="H125" s="44"/>
    </row>
    <row r="126" spans="5:8" hidden="1" x14ac:dyDescent="0.2">
      <c r="E126" s="44"/>
      <c r="F126" s="44"/>
      <c r="G126" s="44"/>
      <c r="H126" s="44"/>
    </row>
    <row r="127" spans="5:8" hidden="1" x14ac:dyDescent="0.2">
      <c r="E127" s="44">
        <f>IF(C33="verkoper",D33,0)</f>
        <v>0</v>
      </c>
      <c r="F127" s="44"/>
      <c r="G127" s="44"/>
      <c r="H127" s="44"/>
    </row>
    <row r="128" spans="5:8" hidden="1" x14ac:dyDescent="0.2">
      <c r="E128" s="44">
        <f>IF(C34="verkoper",D34,0)</f>
        <v>0</v>
      </c>
      <c r="F128" s="44">
        <f>IF(C33="verkoper",D33*21%,0)</f>
        <v>0</v>
      </c>
      <c r="G128" s="44"/>
      <c r="H128" s="44"/>
    </row>
    <row r="129" spans="1:23" hidden="1" x14ac:dyDescent="0.2">
      <c r="E129" s="44">
        <f>IF(C35="verkoper",D35,0)</f>
        <v>0</v>
      </c>
      <c r="F129" s="44">
        <f>IF(C35="verkoper",D35*21%,0)</f>
        <v>0</v>
      </c>
      <c r="G129" s="44"/>
      <c r="H129" s="44"/>
    </row>
    <row r="130" spans="1:23" hidden="1" x14ac:dyDescent="0.2">
      <c r="E130" s="44">
        <f>IF(C36="verkoper",D36,0)</f>
        <v>0</v>
      </c>
      <c r="F130" s="44">
        <f>IF(C36="verkoper",D36*21%,0)</f>
        <v>0</v>
      </c>
      <c r="G130" s="44"/>
      <c r="H130" s="44"/>
    </row>
    <row r="131" spans="1:23" hidden="1" x14ac:dyDescent="0.2">
      <c r="E131" s="44">
        <f>SUM(E127:E130)</f>
        <v>0</v>
      </c>
      <c r="F131" s="44">
        <f>SUM(F128:F130)</f>
        <v>0</v>
      </c>
      <c r="G131" s="44"/>
      <c r="H131" s="44"/>
    </row>
    <row r="132" spans="1:23" hidden="1" x14ac:dyDescent="0.2"/>
    <row r="133" spans="1:23" hidden="1" x14ac:dyDescent="0.2"/>
    <row r="134" spans="1:23" hidden="1" x14ac:dyDescent="0.2"/>
    <row r="135" spans="1:23" hidden="1" x14ac:dyDescent="0.2"/>
    <row r="136" spans="1:23" hidden="1" x14ac:dyDescent="0.2"/>
    <row r="137" spans="1:23" hidden="1" x14ac:dyDescent="0.2"/>
    <row r="138" spans="1:23" ht="13.5" hidden="1" customHeight="1" x14ac:dyDescent="0.2"/>
    <row r="139" spans="1:23" s="30" customFormat="1" hidden="1" x14ac:dyDescent="0.2">
      <c r="B139" s="45"/>
      <c r="C139" s="45">
        <f>IF(C89=1,185,0)</f>
        <v>185</v>
      </c>
      <c r="D139" s="45">
        <f>IF(C89=2,335,0)</f>
        <v>0</v>
      </c>
      <c r="E139" s="45">
        <f>IF(C89&gt;2,(335+(C89-2)*200),0)</f>
        <v>0</v>
      </c>
      <c r="F139" s="45"/>
      <c r="G139" s="45"/>
      <c r="H139" s="45"/>
      <c r="I139" s="45"/>
      <c r="J139" s="45"/>
      <c r="K139" s="45"/>
      <c r="L139" s="45"/>
      <c r="M139" s="45"/>
      <c r="N139" s="45"/>
      <c r="O139" s="45"/>
      <c r="P139" s="45"/>
      <c r="Q139" s="45"/>
      <c r="R139" s="45"/>
      <c r="S139" s="45"/>
      <c r="T139" s="45"/>
      <c r="U139" s="45"/>
      <c r="V139" s="45"/>
      <c r="W139" s="45"/>
    </row>
    <row r="140" spans="1:23" s="30" customFormat="1" hidden="1" x14ac:dyDescent="0.2"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  <c r="O140" s="45"/>
      <c r="P140" s="45"/>
      <c r="Q140" s="45"/>
      <c r="R140" s="45"/>
      <c r="S140" s="45"/>
      <c r="T140" s="45"/>
      <c r="U140" s="45"/>
      <c r="V140" s="45"/>
      <c r="W140" s="45"/>
    </row>
    <row r="141" spans="1:23" s="30" customFormat="1" hidden="1" x14ac:dyDescent="0.2">
      <c r="A141" s="30">
        <f>(A222+ROUNDDOWN((C50+C51-1)/C223,0)*A223)+20</f>
        <v>87.31</v>
      </c>
      <c r="B141" s="45"/>
      <c r="C141" s="45">
        <f>SUM(C139:E139)</f>
        <v>185</v>
      </c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  <c r="O141" s="45"/>
      <c r="P141" s="45"/>
      <c r="Q141" s="45"/>
      <c r="R141" s="45"/>
      <c r="S141" s="45"/>
      <c r="T141" s="45"/>
      <c r="U141" s="45"/>
      <c r="V141" s="45"/>
      <c r="W141" s="45"/>
    </row>
    <row r="142" spans="1:23" s="30" customFormat="1" hidden="1" x14ac:dyDescent="0.2"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  <c r="O142" s="45"/>
      <c r="P142" s="45"/>
      <c r="Q142" s="45"/>
      <c r="R142" s="45"/>
      <c r="S142" s="45"/>
      <c r="T142" s="45"/>
      <c r="U142" s="45"/>
      <c r="V142" s="45"/>
      <c r="W142" s="45"/>
    </row>
    <row r="143" spans="1:23" s="30" customFormat="1" hidden="1" x14ac:dyDescent="0.2"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  <c r="O143" s="45"/>
      <c r="P143" s="45"/>
      <c r="Q143" s="45"/>
      <c r="R143" s="45"/>
      <c r="S143" s="45"/>
      <c r="T143" s="45"/>
      <c r="U143" s="45"/>
      <c r="V143" s="45"/>
      <c r="W143" s="45"/>
    </row>
    <row r="144" spans="1:23" s="30" customFormat="1" hidden="1" x14ac:dyDescent="0.2"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  <c r="O144" s="45"/>
      <c r="P144" s="45"/>
      <c r="Q144" s="45"/>
      <c r="R144" s="45"/>
      <c r="S144" s="45"/>
      <c r="T144" s="45"/>
      <c r="U144" s="45"/>
      <c r="V144" s="45"/>
      <c r="W144" s="45"/>
    </row>
    <row r="145" spans="1:23" s="30" customFormat="1" ht="15" hidden="1" x14ac:dyDescent="0.25">
      <c r="A145" s="46" t="s">
        <v>4</v>
      </c>
      <c r="B145" s="46"/>
      <c r="C145" s="47">
        <f>C87</f>
        <v>0</v>
      </c>
      <c r="D145" s="48"/>
      <c r="E145" s="49"/>
      <c r="F145" s="45"/>
      <c r="G145" s="45"/>
      <c r="H145" s="45"/>
      <c r="I145" s="45"/>
      <c r="J145" s="45"/>
      <c r="K145" s="45"/>
      <c r="L145" s="45"/>
      <c r="M145" s="45"/>
      <c r="N145" s="45"/>
      <c r="O145" s="45"/>
      <c r="P145" s="45"/>
      <c r="Q145" s="45"/>
      <c r="R145" s="45"/>
      <c r="S145" s="45"/>
      <c r="T145" s="45"/>
      <c r="U145" s="45"/>
      <c r="V145" s="45"/>
      <c r="W145" s="45"/>
    </row>
    <row r="146" spans="1:23" s="30" customFormat="1" ht="14.25" hidden="1" x14ac:dyDescent="0.2">
      <c r="A146" s="50" t="s">
        <v>67</v>
      </c>
      <c r="B146" s="50"/>
      <c r="C146" s="50" t="s">
        <v>67</v>
      </c>
      <c r="D146" s="51" t="s">
        <v>103</v>
      </c>
      <c r="E146" s="50" t="s">
        <v>104</v>
      </c>
      <c r="F146" s="45"/>
      <c r="G146" s="45"/>
      <c r="H146" s="45"/>
      <c r="I146" s="45"/>
      <c r="J146" s="45"/>
      <c r="K146" s="45"/>
      <c r="L146" s="45"/>
      <c r="M146" s="45"/>
      <c r="N146" s="45"/>
      <c r="O146" s="45"/>
      <c r="P146" s="45"/>
      <c r="Q146" s="45"/>
      <c r="R146" s="45"/>
      <c r="S146" s="45"/>
      <c r="T146" s="45"/>
      <c r="U146" s="45"/>
      <c r="V146" s="45"/>
      <c r="W146" s="45"/>
    </row>
    <row r="147" spans="1:23" s="30" customFormat="1" ht="15" hidden="1" x14ac:dyDescent="0.25">
      <c r="A147" s="47">
        <v>0</v>
      </c>
      <c r="B147" s="47"/>
      <c r="C147" s="47">
        <v>7500</v>
      </c>
      <c r="D147" s="52">
        <v>1.4250000000000001E-2</v>
      </c>
      <c r="E147" s="47">
        <f>IF(C87&lt;C147,C87*D147,C147*D147)</f>
        <v>0</v>
      </c>
      <c r="F147" s="45"/>
      <c r="G147" s="45"/>
      <c r="H147" s="45"/>
      <c r="I147" s="45"/>
      <c r="J147" s="45"/>
      <c r="K147" s="45"/>
      <c r="L147" s="45"/>
      <c r="M147" s="45"/>
      <c r="N147" s="45"/>
      <c r="O147" s="45"/>
      <c r="P147" s="45"/>
      <c r="Q147" s="45"/>
      <c r="R147" s="45"/>
      <c r="S147" s="45"/>
      <c r="T147" s="45"/>
      <c r="U147" s="45"/>
      <c r="V147" s="45"/>
      <c r="W147" s="45"/>
    </row>
    <row r="148" spans="1:23" s="30" customFormat="1" ht="15" hidden="1" x14ac:dyDescent="0.25">
      <c r="A148" s="47">
        <v>7500</v>
      </c>
      <c r="B148" s="47"/>
      <c r="C148" s="47">
        <v>17500</v>
      </c>
      <c r="D148" s="52">
        <v>1.14E-2</v>
      </c>
      <c r="E148" s="47" t="str">
        <f>IF(C87&lt;=A148," ",IF(C87&lt;C148,(C87-C147)*D148,(C148-A148)*D148))</f>
        <v xml:space="preserve"> </v>
      </c>
      <c r="F148" s="45"/>
      <c r="G148" s="45"/>
      <c r="H148" s="45"/>
      <c r="I148" s="45"/>
      <c r="J148" s="45"/>
      <c r="K148" s="45"/>
      <c r="L148" s="45"/>
      <c r="M148" s="45"/>
      <c r="N148" s="45"/>
      <c r="O148" s="45"/>
      <c r="P148" s="45"/>
      <c r="Q148" s="45"/>
      <c r="R148" s="45"/>
      <c r="S148" s="45"/>
      <c r="T148" s="45"/>
      <c r="U148" s="45"/>
      <c r="V148" s="45"/>
      <c r="W148" s="45"/>
    </row>
    <row r="149" spans="1:23" s="30" customFormat="1" ht="15" hidden="1" x14ac:dyDescent="0.25">
      <c r="A149" s="47">
        <v>17500</v>
      </c>
      <c r="B149" s="47"/>
      <c r="C149" s="47">
        <v>30000</v>
      </c>
      <c r="D149" s="52">
        <v>6.8399999999999997E-3</v>
      </c>
      <c r="E149" s="47" t="str">
        <f>IF(C87&lt;=A149," ",IF(C87&lt;C149,(C87-C148)*D149,(C149-A149)*D149))</f>
        <v xml:space="preserve"> </v>
      </c>
      <c r="F149" s="45"/>
      <c r="G149" s="45"/>
      <c r="H149" s="45"/>
      <c r="I149" s="45"/>
      <c r="J149" s="45"/>
      <c r="K149" s="45"/>
      <c r="L149" s="45"/>
      <c r="M149" s="45"/>
      <c r="N149" s="45"/>
      <c r="O149" s="45"/>
      <c r="P149" s="45"/>
      <c r="Q149" s="45"/>
      <c r="R149" s="45"/>
      <c r="S149" s="45"/>
      <c r="T149" s="45"/>
      <c r="U149" s="45"/>
      <c r="V149" s="45"/>
      <c r="W149" s="45"/>
    </row>
    <row r="150" spans="1:23" s="30" customFormat="1" ht="15" hidden="1" x14ac:dyDescent="0.25">
      <c r="A150" s="47">
        <v>30000</v>
      </c>
      <c r="B150" s="47"/>
      <c r="C150" s="47">
        <v>45495</v>
      </c>
      <c r="D150" s="52">
        <v>5.7000000000000002E-3</v>
      </c>
      <c r="E150" s="47" t="str">
        <f>IF(C87&lt;=A150," ",IF(C87&lt;C150,(C87-C149)*D150,(C150-A150)*D150))</f>
        <v xml:space="preserve"> </v>
      </c>
      <c r="F150" s="45"/>
      <c r="G150" s="45"/>
      <c r="H150" s="45"/>
      <c r="I150" s="45"/>
      <c r="J150" s="45"/>
      <c r="K150" s="45"/>
      <c r="L150" s="45"/>
      <c r="M150" s="45"/>
      <c r="N150" s="45"/>
      <c r="O150" s="45"/>
      <c r="P150" s="45"/>
      <c r="Q150" s="45"/>
      <c r="R150" s="45"/>
      <c r="S150" s="45"/>
      <c r="T150" s="45"/>
      <c r="U150" s="45"/>
      <c r="V150" s="45"/>
      <c r="W150" s="45"/>
    </row>
    <row r="151" spans="1:23" s="30" customFormat="1" ht="15" hidden="1" x14ac:dyDescent="0.25">
      <c r="A151" s="47">
        <v>45495</v>
      </c>
      <c r="B151" s="47"/>
      <c r="C151" s="47">
        <v>64095</v>
      </c>
      <c r="D151" s="52">
        <v>4.5599999999999998E-3</v>
      </c>
      <c r="E151" s="47" t="str">
        <f>IF(C87&lt;=A151," ",IF(C87&lt;C151,(C87-C150)*D151,(C151-A151)*D151))</f>
        <v xml:space="preserve"> </v>
      </c>
      <c r="F151" s="45"/>
      <c r="G151" s="45"/>
      <c r="H151" s="45"/>
      <c r="I151" s="45"/>
      <c r="J151" s="45"/>
      <c r="K151" s="45"/>
      <c r="L151" s="45"/>
      <c r="M151" s="45"/>
      <c r="N151" s="45"/>
      <c r="O151" s="45"/>
      <c r="P151" s="45"/>
      <c r="Q151" s="45"/>
      <c r="R151" s="45"/>
      <c r="S151" s="45"/>
      <c r="T151" s="45"/>
      <c r="U151" s="45"/>
      <c r="V151" s="45"/>
      <c r="W151" s="45"/>
    </row>
    <row r="152" spans="1:23" s="30" customFormat="1" ht="15" hidden="1" x14ac:dyDescent="0.25">
      <c r="A152" s="47">
        <v>64095</v>
      </c>
      <c r="B152" s="47"/>
      <c r="C152" s="47">
        <v>250095</v>
      </c>
      <c r="D152" s="52">
        <v>2.2799999999999999E-3</v>
      </c>
      <c r="E152" s="47" t="str">
        <f>IF(C87&lt;=A152," ",IF(C87&lt;C152,(C87-C151)*D152,(C152-A152)*D152))</f>
        <v xml:space="preserve"> </v>
      </c>
      <c r="F152" s="45"/>
      <c r="G152" s="45"/>
      <c r="H152" s="45"/>
      <c r="I152" s="45"/>
      <c r="J152" s="45"/>
      <c r="K152" s="45"/>
      <c r="L152" s="45"/>
      <c r="M152" s="45"/>
      <c r="N152" s="45"/>
      <c r="O152" s="45"/>
      <c r="P152" s="45"/>
      <c r="Q152" s="45"/>
      <c r="R152" s="45"/>
      <c r="S152" s="45"/>
      <c r="T152" s="45"/>
      <c r="U152" s="45"/>
      <c r="V152" s="45"/>
      <c r="W152" s="45"/>
    </row>
    <row r="153" spans="1:23" s="30" customFormat="1" ht="15" hidden="1" x14ac:dyDescent="0.25">
      <c r="A153" s="47">
        <v>250095</v>
      </c>
      <c r="B153" s="47"/>
      <c r="C153" s="47">
        <f>C87</f>
        <v>0</v>
      </c>
      <c r="D153" s="53">
        <v>4.5600000000000003E-4</v>
      </c>
      <c r="E153" s="47" t="str">
        <f>IF(C87&lt;=A153,"E90",IF(C87&lt;C153,(C87-C152)*D153,(C153-A153)*D153))</f>
        <v>E90</v>
      </c>
      <c r="F153" s="45"/>
      <c r="G153" s="45"/>
      <c r="H153" s="45"/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</row>
    <row r="154" spans="1:23" s="30" customFormat="1" ht="15" hidden="1" x14ac:dyDescent="0.25">
      <c r="A154" s="49"/>
      <c r="B154" s="49"/>
      <c r="C154" s="49"/>
      <c r="D154" s="49"/>
      <c r="E154" s="49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</row>
    <row r="155" spans="1:23" s="30" customFormat="1" ht="15" hidden="1" x14ac:dyDescent="0.25">
      <c r="A155" s="50" t="s">
        <v>69</v>
      </c>
      <c r="B155" s="54"/>
      <c r="C155" s="49"/>
      <c r="D155" s="49" t="s">
        <v>105</v>
      </c>
      <c r="E155" s="55">
        <f>SUM(E147:E154)</f>
        <v>0</v>
      </c>
      <c r="F155" s="45"/>
      <c r="G155" s="45"/>
      <c r="H155" s="45"/>
      <c r="I155" s="45"/>
      <c r="J155" s="45"/>
      <c r="K155" s="45"/>
      <c r="L155" s="45"/>
      <c r="M155" s="45"/>
      <c r="N155" s="45"/>
      <c r="O155" s="45"/>
      <c r="P155" s="45"/>
      <c r="Q155" s="45"/>
      <c r="R155" s="45"/>
      <c r="S155" s="45"/>
      <c r="T155" s="45"/>
      <c r="U155" s="45"/>
      <c r="V155" s="45"/>
      <c r="W155" s="45"/>
    </row>
    <row r="156" spans="1:23" s="30" customFormat="1" hidden="1" x14ac:dyDescent="0.2">
      <c r="A156" s="28"/>
      <c r="B156" s="28"/>
      <c r="C156" s="28"/>
      <c r="D156" s="28" t="s">
        <v>106</v>
      </c>
      <c r="E156" s="56">
        <f>E155/4</f>
        <v>0</v>
      </c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</row>
    <row r="157" spans="1:23" hidden="1" x14ac:dyDescent="0.2"/>
    <row r="158" spans="1:23" hidden="1" x14ac:dyDescent="0.2"/>
    <row r="159" spans="1:23" hidden="1" x14ac:dyDescent="0.2"/>
    <row r="160" spans="1:23" hidden="1" x14ac:dyDescent="0.2"/>
    <row r="161" spans="1:23" hidden="1" x14ac:dyDescent="0.2">
      <c r="D161" s="22"/>
    </row>
    <row r="162" spans="1:23" hidden="1" x14ac:dyDescent="0.2">
      <c r="F162" s="23"/>
    </row>
    <row r="163" spans="1:23" hidden="1" x14ac:dyDescent="0.2">
      <c r="F163" s="22"/>
      <c r="G163" s="19"/>
      <c r="H163" s="44"/>
      <c r="I163" s="44"/>
      <c r="J163" s="44"/>
      <c r="K163" s="44"/>
      <c r="L163" s="44"/>
      <c r="M163" s="44"/>
      <c r="N163" s="44"/>
      <c r="O163" s="44"/>
      <c r="P163" s="44"/>
      <c r="Q163" s="44"/>
      <c r="R163" s="44"/>
      <c r="S163" s="44"/>
      <c r="T163" s="44"/>
      <c r="U163" s="44"/>
      <c r="V163" s="44"/>
      <c r="W163" s="44"/>
    </row>
    <row r="164" spans="1:23" hidden="1" x14ac:dyDescent="0.2">
      <c r="B164" s="44"/>
      <c r="F164" s="57"/>
      <c r="G164" s="44"/>
      <c r="H164" s="44"/>
      <c r="I164" s="44"/>
      <c r="J164" s="44"/>
      <c r="K164" s="44"/>
      <c r="L164" s="44"/>
      <c r="M164" s="44"/>
      <c r="N164" s="44"/>
      <c r="O164" s="44"/>
      <c r="P164" s="44"/>
      <c r="Q164" s="44"/>
      <c r="R164" s="44"/>
      <c r="S164" s="44"/>
      <c r="T164" s="44"/>
      <c r="U164" s="44"/>
      <c r="V164" s="44"/>
      <c r="W164" s="44"/>
    </row>
    <row r="165" spans="1:23" hidden="1" x14ac:dyDescent="0.2">
      <c r="B165" s="44"/>
      <c r="F165" s="44"/>
      <c r="G165" s="44"/>
      <c r="H165" s="44"/>
      <c r="I165" s="44"/>
      <c r="J165" s="44"/>
      <c r="K165" s="44"/>
      <c r="L165" s="44"/>
      <c r="M165" s="44"/>
      <c r="N165" s="44"/>
      <c r="O165" s="44"/>
      <c r="P165" s="44"/>
      <c r="Q165" s="44"/>
      <c r="R165" s="44"/>
      <c r="S165" s="44"/>
      <c r="T165" s="44"/>
      <c r="U165" s="44"/>
      <c r="V165" s="44"/>
      <c r="W165" s="44"/>
    </row>
    <row r="166" spans="1:23" hidden="1" x14ac:dyDescent="0.2">
      <c r="B166" s="44"/>
      <c r="F166" s="44"/>
      <c r="G166" s="44"/>
      <c r="H166" s="44"/>
      <c r="I166" s="44"/>
      <c r="J166" s="44"/>
      <c r="K166" s="44"/>
      <c r="L166" s="44"/>
      <c r="M166" s="44"/>
      <c r="N166" s="44"/>
      <c r="O166" s="44"/>
      <c r="P166" s="44"/>
      <c r="Q166" s="44"/>
      <c r="R166" s="44"/>
      <c r="S166" s="44"/>
      <c r="T166" s="44"/>
      <c r="U166" s="44"/>
      <c r="V166" s="44"/>
      <c r="W166" s="44"/>
    </row>
    <row r="167" spans="1:23" hidden="1" x14ac:dyDescent="0.2">
      <c r="A167" s="1" t="s">
        <v>33</v>
      </c>
      <c r="B167" s="44"/>
      <c r="C167" s="44" t="s">
        <v>7</v>
      </c>
      <c r="D167" s="44" t="s">
        <v>7</v>
      </c>
      <c r="E167" s="44" t="s">
        <v>7</v>
      </c>
      <c r="F167" s="44"/>
      <c r="G167" s="44"/>
      <c r="H167" s="44"/>
      <c r="I167" s="44"/>
      <c r="J167" s="44"/>
      <c r="K167" s="44"/>
      <c r="L167" s="44"/>
      <c r="M167" s="44"/>
      <c r="N167" s="44"/>
      <c r="O167" s="44"/>
      <c r="P167" s="44"/>
      <c r="Q167" s="44"/>
      <c r="R167" s="44"/>
      <c r="S167" s="44"/>
      <c r="T167" s="44"/>
      <c r="U167" s="44"/>
      <c r="V167" s="44"/>
      <c r="W167" s="44"/>
    </row>
    <row r="168" spans="1:23" ht="15.75" hidden="1" x14ac:dyDescent="0.25">
      <c r="A168" s="58" t="s">
        <v>9</v>
      </c>
      <c r="B168" s="58"/>
      <c r="C168" s="44" t="s">
        <v>11</v>
      </c>
      <c r="D168" s="44" t="s">
        <v>11</v>
      </c>
      <c r="E168" s="44" t="s">
        <v>11</v>
      </c>
      <c r="F168" s="44"/>
      <c r="G168" s="44"/>
      <c r="H168" s="44"/>
      <c r="I168" s="44"/>
      <c r="J168" s="44"/>
      <c r="K168" s="44"/>
      <c r="L168" s="44"/>
      <c r="M168" s="44"/>
      <c r="N168" s="44"/>
      <c r="O168" s="44"/>
      <c r="P168" s="44"/>
      <c r="Q168" s="44"/>
      <c r="R168" s="44"/>
      <c r="S168" s="44"/>
      <c r="T168" s="44"/>
      <c r="U168" s="44"/>
      <c r="V168" s="44"/>
      <c r="W168" s="44"/>
    </row>
    <row r="169" spans="1:23" ht="15.75" hidden="1" x14ac:dyDescent="0.25">
      <c r="A169" s="58" t="s">
        <v>34</v>
      </c>
      <c r="B169" s="58"/>
      <c r="C169" s="44"/>
      <c r="D169" s="44"/>
      <c r="E169" s="44"/>
      <c r="F169" s="44"/>
      <c r="G169" s="44"/>
      <c r="H169" s="44"/>
      <c r="I169" s="44"/>
      <c r="J169" s="44"/>
      <c r="K169" s="44"/>
      <c r="L169" s="44"/>
      <c r="M169" s="44"/>
      <c r="N169" s="44"/>
      <c r="O169" s="44"/>
      <c r="P169" s="44"/>
      <c r="Q169" s="44"/>
      <c r="R169" s="44"/>
      <c r="S169" s="44"/>
      <c r="T169" s="44"/>
      <c r="U169" s="44"/>
      <c r="V169" s="44"/>
      <c r="W169" s="44"/>
    </row>
    <row r="170" spans="1:23" ht="15.75" hidden="1" x14ac:dyDescent="0.25">
      <c r="A170" s="58" t="s">
        <v>35</v>
      </c>
      <c r="B170" s="58"/>
      <c r="C170" s="59">
        <f>B7*12.5/100</f>
        <v>0</v>
      </c>
      <c r="D170" s="44"/>
      <c r="E170" s="44"/>
      <c r="F170" s="44"/>
      <c r="G170" s="44"/>
      <c r="H170" s="44"/>
      <c r="I170" s="44"/>
      <c r="J170" s="44"/>
      <c r="K170" s="44"/>
      <c r="L170" s="44"/>
      <c r="M170" s="44"/>
      <c r="N170" s="44"/>
      <c r="O170" s="44"/>
      <c r="P170" s="44"/>
      <c r="Q170" s="44"/>
      <c r="R170" s="44"/>
      <c r="S170" s="44"/>
      <c r="T170" s="44"/>
      <c r="U170" s="44"/>
      <c r="V170" s="44"/>
      <c r="W170" s="44"/>
    </row>
    <row r="171" spans="1:23" ht="15.75" hidden="1" x14ac:dyDescent="0.25">
      <c r="A171" s="58" t="s">
        <v>36</v>
      </c>
      <c r="B171" s="58"/>
      <c r="C171" s="60">
        <f>B7*10%</f>
        <v>0</v>
      </c>
      <c r="D171" s="60"/>
      <c r="E171" s="44"/>
      <c r="F171" s="44"/>
      <c r="G171" s="44"/>
      <c r="H171" s="44"/>
      <c r="I171" s="44"/>
      <c r="J171" s="44"/>
      <c r="K171" s="44"/>
      <c r="L171" s="44"/>
      <c r="M171" s="44"/>
      <c r="N171" s="44"/>
      <c r="O171" s="44"/>
      <c r="P171" s="44"/>
      <c r="Q171" s="44"/>
      <c r="R171" s="44"/>
      <c r="S171" s="44"/>
      <c r="T171" s="44"/>
      <c r="U171" s="44"/>
      <c r="V171" s="44"/>
      <c r="W171" s="44"/>
    </row>
    <row r="172" spans="1:23" ht="15.75" hidden="1" x14ac:dyDescent="0.25">
      <c r="A172" s="58" t="s">
        <v>37</v>
      </c>
      <c r="B172" s="58"/>
      <c r="C172" s="60">
        <f>IF(B7&gt;150000,9000+(B7-150000)*12.5%,B7*6%)</f>
        <v>0</v>
      </c>
      <c r="D172" s="60">
        <f>IF(B7&gt;160000,9600+(B7-160000)*12.5%,B7*6%)</f>
        <v>0</v>
      </c>
      <c r="E172" s="44"/>
      <c r="F172" s="60">
        <f>IF(AND(C9="ja",C10="NVT",C11="ja"),C173,0)</f>
        <v>0</v>
      </c>
      <c r="G172" s="60"/>
      <c r="H172" s="44"/>
      <c r="I172" s="44"/>
      <c r="J172" s="44"/>
      <c r="K172" s="44"/>
      <c r="L172" s="44"/>
      <c r="M172" s="44"/>
      <c r="N172" s="44"/>
      <c r="O172" s="44"/>
      <c r="P172" s="44"/>
      <c r="Q172" s="44"/>
      <c r="R172" s="44"/>
      <c r="S172" s="44"/>
      <c r="T172" s="44"/>
      <c r="U172" s="44"/>
      <c r="V172" s="44"/>
      <c r="W172" s="44"/>
    </row>
    <row r="173" spans="1:23" ht="15.75" hidden="1" x14ac:dyDescent="0.25">
      <c r="A173" s="58" t="s">
        <v>38</v>
      </c>
      <c r="B173" s="58"/>
      <c r="C173" s="60">
        <f>IF(B7&gt;150000,7500+(B7-150000)*10%,B7*5%)</f>
        <v>0</v>
      </c>
      <c r="D173" s="60">
        <f>IF(B7&gt;160000,8000+(B7-160000)*10%,B7*5%)</f>
        <v>0</v>
      </c>
      <c r="E173" s="44"/>
      <c r="F173" s="60">
        <f>IF(AND(C9="ja",C10="NVT",C11="neen"),C172,0)</f>
        <v>0</v>
      </c>
      <c r="G173" s="60"/>
      <c r="H173" s="44"/>
      <c r="I173" s="44"/>
      <c r="J173" s="44"/>
      <c r="K173" s="44"/>
      <c r="L173" s="44"/>
      <c r="M173" s="44"/>
      <c r="N173" s="44"/>
      <c r="O173" s="44"/>
      <c r="P173" s="44"/>
      <c r="Q173" s="44"/>
      <c r="R173" s="44"/>
      <c r="S173" s="44"/>
      <c r="T173" s="44"/>
      <c r="U173" s="44"/>
      <c r="V173" s="44"/>
      <c r="W173" s="44"/>
    </row>
    <row r="174" spans="1:23" ht="15.75" hidden="1" x14ac:dyDescent="0.25">
      <c r="A174" s="58" t="s">
        <v>39</v>
      </c>
      <c r="B174" s="58"/>
      <c r="C174" s="44"/>
      <c r="D174" s="44"/>
      <c r="E174" s="44"/>
      <c r="F174" s="60">
        <f>IF(AND(C9="neen",C11="ja"),C171,0)</f>
        <v>0</v>
      </c>
      <c r="G174" s="60"/>
      <c r="H174" s="44"/>
      <c r="I174" s="44"/>
      <c r="J174" s="44"/>
      <c r="K174" s="44"/>
      <c r="L174" s="44"/>
      <c r="M174" s="44"/>
      <c r="N174" s="44"/>
      <c r="O174" s="44"/>
      <c r="P174" s="44"/>
      <c r="Q174" s="44"/>
      <c r="R174" s="44"/>
      <c r="S174" s="44"/>
      <c r="T174" s="44"/>
      <c r="U174" s="44"/>
      <c r="V174" s="44"/>
      <c r="W174" s="44"/>
    </row>
    <row r="175" spans="1:23" ht="15.75" hidden="1" x14ac:dyDescent="0.25">
      <c r="A175" s="58" t="s">
        <v>40</v>
      </c>
      <c r="B175" s="58"/>
      <c r="C175" s="44"/>
      <c r="D175" s="44"/>
      <c r="E175" s="44"/>
      <c r="F175" s="60">
        <f>IF(AND(C9="neen",C11="neen"),C170,0)</f>
        <v>0</v>
      </c>
      <c r="G175" s="60"/>
      <c r="H175" s="44"/>
      <c r="I175" s="44"/>
      <c r="J175" s="44"/>
      <c r="K175" s="44"/>
      <c r="L175" s="44"/>
      <c r="M175" s="44"/>
      <c r="N175" s="44"/>
      <c r="O175" s="44"/>
      <c r="P175" s="44"/>
      <c r="Q175" s="44"/>
      <c r="R175" s="44"/>
      <c r="S175" s="44"/>
      <c r="T175" s="44"/>
      <c r="U175" s="44"/>
      <c r="V175" s="44"/>
      <c r="W175" s="44"/>
    </row>
    <row r="176" spans="1:23" ht="15.75" hidden="1" x14ac:dyDescent="0.25">
      <c r="A176" s="58" t="s">
        <v>41</v>
      </c>
      <c r="B176" s="58"/>
      <c r="C176" s="44"/>
      <c r="D176" s="44"/>
      <c r="E176" s="44"/>
      <c r="F176" s="60">
        <f>IF(AND(C9="ja",C10&lt;&gt;"NVT",C11="ja"),D173,0)</f>
        <v>0</v>
      </c>
      <c r="G176" s="60"/>
      <c r="H176" s="44"/>
      <c r="I176" s="44"/>
      <c r="J176" s="44"/>
      <c r="K176" s="44"/>
      <c r="L176" s="44"/>
      <c r="M176" s="44"/>
      <c r="N176" s="44"/>
      <c r="O176" s="44"/>
      <c r="P176" s="44"/>
      <c r="Q176" s="44"/>
      <c r="R176" s="44"/>
      <c r="S176" s="44"/>
      <c r="T176" s="44"/>
      <c r="U176" s="44"/>
      <c r="V176" s="44"/>
      <c r="W176" s="44"/>
    </row>
    <row r="177" spans="1:23" ht="15.75" hidden="1" x14ac:dyDescent="0.25">
      <c r="A177" s="58" t="s">
        <v>108</v>
      </c>
      <c r="B177" s="58"/>
      <c r="C177" s="44"/>
      <c r="D177" s="44"/>
      <c r="E177" s="44"/>
      <c r="F177" s="60">
        <f>IF(AND(C9="ja",C10&lt;&gt;"NVT",C11="neen"),D172,0)</f>
        <v>0</v>
      </c>
      <c r="G177" s="60"/>
      <c r="H177" s="44"/>
      <c r="I177" s="44"/>
      <c r="J177" s="44"/>
      <c r="K177" s="44"/>
      <c r="L177" s="44"/>
      <c r="M177" s="44"/>
      <c r="N177" s="44"/>
      <c r="O177" s="44"/>
      <c r="P177" s="44"/>
      <c r="Q177" s="44"/>
      <c r="R177" s="44"/>
      <c r="S177" s="44"/>
      <c r="T177" s="44"/>
      <c r="U177" s="44"/>
      <c r="V177" s="44"/>
      <c r="W177" s="44"/>
    </row>
    <row r="178" spans="1:23" ht="15.75" hidden="1" x14ac:dyDescent="0.25">
      <c r="A178" s="58" t="s">
        <v>42</v>
      </c>
      <c r="B178" s="58"/>
      <c r="C178" s="44"/>
      <c r="D178" s="44"/>
      <c r="E178" s="44"/>
      <c r="F178" s="60"/>
      <c r="G178" s="60"/>
      <c r="H178" s="44"/>
      <c r="I178" s="44"/>
      <c r="J178" s="44"/>
      <c r="K178" s="44"/>
      <c r="L178" s="44"/>
      <c r="M178" s="44"/>
      <c r="N178" s="44"/>
      <c r="O178" s="44"/>
      <c r="P178" s="44"/>
      <c r="Q178" s="44"/>
      <c r="R178" s="44"/>
      <c r="S178" s="44"/>
      <c r="T178" s="44"/>
      <c r="U178" s="44"/>
      <c r="V178" s="44"/>
      <c r="W178" s="44"/>
    </row>
    <row r="179" spans="1:23" ht="15.75" hidden="1" x14ac:dyDescent="0.25">
      <c r="A179" s="58" t="s">
        <v>43</v>
      </c>
      <c r="B179" s="58"/>
      <c r="C179" s="44"/>
      <c r="D179" s="44"/>
      <c r="E179" s="44"/>
      <c r="F179" s="60">
        <f>SUM(F172:F178)</f>
        <v>0</v>
      </c>
      <c r="G179" s="60"/>
      <c r="H179" s="44"/>
      <c r="I179" s="44"/>
      <c r="J179" s="44"/>
      <c r="K179" s="44"/>
      <c r="L179" s="44"/>
      <c r="M179" s="44"/>
      <c r="N179" s="44"/>
      <c r="O179" s="44"/>
      <c r="P179" s="44"/>
      <c r="Q179" s="44"/>
      <c r="R179" s="44"/>
      <c r="S179" s="44"/>
      <c r="T179" s="44"/>
      <c r="U179" s="44"/>
      <c r="V179" s="44"/>
      <c r="W179" s="44"/>
    </row>
    <row r="180" spans="1:23" ht="15.75" hidden="1" x14ac:dyDescent="0.25">
      <c r="A180" s="58" t="s">
        <v>44</v>
      </c>
      <c r="B180" s="58"/>
      <c r="C180" s="44"/>
      <c r="D180" s="44"/>
      <c r="E180" s="44"/>
      <c r="F180" s="44"/>
      <c r="G180" s="44"/>
      <c r="H180" s="44"/>
      <c r="I180" s="44"/>
      <c r="J180" s="44"/>
      <c r="K180" s="44"/>
      <c r="L180" s="44"/>
      <c r="M180" s="44"/>
      <c r="N180" s="44"/>
      <c r="O180" s="44"/>
      <c r="P180" s="44"/>
      <c r="Q180" s="44"/>
      <c r="R180" s="44"/>
      <c r="S180" s="44"/>
      <c r="T180" s="44"/>
      <c r="U180" s="44"/>
      <c r="V180" s="44"/>
      <c r="W180" s="44"/>
    </row>
    <row r="181" spans="1:23" ht="15.75" hidden="1" x14ac:dyDescent="0.25">
      <c r="A181" s="58" t="s">
        <v>109</v>
      </c>
      <c r="B181" s="58"/>
      <c r="C181" s="44"/>
      <c r="D181" s="44"/>
      <c r="E181" s="44"/>
      <c r="F181" s="44"/>
      <c r="G181" s="44"/>
      <c r="H181" s="44"/>
      <c r="I181" s="44"/>
      <c r="J181" s="44"/>
      <c r="K181" s="44"/>
      <c r="L181" s="44"/>
      <c r="M181" s="44"/>
      <c r="N181" s="44"/>
      <c r="O181" s="44"/>
      <c r="P181" s="44"/>
      <c r="Q181" s="44"/>
      <c r="R181" s="44"/>
      <c r="S181" s="44"/>
      <c r="T181" s="44"/>
      <c r="U181" s="44"/>
      <c r="V181" s="44"/>
      <c r="W181" s="44"/>
    </row>
    <row r="182" spans="1:23" ht="15.75" hidden="1" x14ac:dyDescent="0.25">
      <c r="A182" s="58" t="s">
        <v>45</v>
      </c>
      <c r="B182" s="58"/>
      <c r="C182" s="44"/>
      <c r="D182" s="44"/>
      <c r="E182" s="44"/>
      <c r="F182" s="44"/>
      <c r="G182" s="44"/>
      <c r="H182" s="44"/>
      <c r="I182" s="44"/>
      <c r="J182" s="44"/>
      <c r="K182" s="44"/>
      <c r="L182" s="44"/>
      <c r="M182" s="44"/>
      <c r="N182" s="44"/>
      <c r="O182" s="44"/>
      <c r="P182" s="44"/>
      <c r="Q182" s="44"/>
      <c r="R182" s="44"/>
      <c r="S182" s="44"/>
      <c r="T182" s="44"/>
      <c r="U182" s="44"/>
      <c r="V182" s="44"/>
      <c r="W182" s="44"/>
    </row>
    <row r="183" spans="1:23" ht="15.75" hidden="1" x14ac:dyDescent="0.25">
      <c r="A183" s="58" t="s">
        <v>46</v>
      </c>
      <c r="B183" s="58"/>
      <c r="C183" s="44"/>
      <c r="D183" s="44"/>
      <c r="E183" s="44"/>
      <c r="F183" s="44"/>
      <c r="G183" s="44"/>
      <c r="H183" s="44"/>
      <c r="I183" s="44"/>
      <c r="J183" s="44"/>
      <c r="K183" s="44"/>
      <c r="L183" s="44"/>
      <c r="M183" s="44"/>
      <c r="N183" s="44"/>
      <c r="O183" s="44"/>
      <c r="P183" s="44"/>
      <c r="Q183" s="44"/>
      <c r="R183" s="44"/>
      <c r="S183" s="44"/>
      <c r="T183" s="44"/>
      <c r="U183" s="44"/>
      <c r="V183" s="44"/>
      <c r="W183" s="44"/>
    </row>
    <row r="184" spans="1:23" ht="15.75" hidden="1" x14ac:dyDescent="0.25">
      <c r="A184" s="58" t="s">
        <v>47</v>
      </c>
      <c r="B184" s="58"/>
      <c r="C184" s="44"/>
      <c r="D184" s="44"/>
      <c r="E184" s="44"/>
      <c r="F184" s="44"/>
      <c r="G184" s="44"/>
      <c r="H184" s="44"/>
      <c r="I184" s="44"/>
      <c r="J184" s="44"/>
      <c r="K184" s="44"/>
      <c r="L184" s="44"/>
      <c r="M184" s="44"/>
      <c r="N184" s="44"/>
      <c r="O184" s="44"/>
      <c r="P184" s="44"/>
      <c r="Q184" s="44"/>
      <c r="R184" s="44"/>
      <c r="S184" s="44"/>
      <c r="T184" s="44"/>
      <c r="U184" s="44"/>
      <c r="V184" s="44"/>
      <c r="W184" s="44"/>
    </row>
    <row r="185" spans="1:23" ht="15.75" hidden="1" x14ac:dyDescent="0.25">
      <c r="A185" s="58" t="s">
        <v>48</v>
      </c>
      <c r="B185" s="44"/>
      <c r="C185" s="44"/>
      <c r="D185" s="44"/>
      <c r="E185" s="44"/>
      <c r="F185" s="44"/>
      <c r="G185" s="44"/>
      <c r="H185" s="44"/>
      <c r="I185" s="44"/>
      <c r="J185" s="44"/>
      <c r="K185" s="44"/>
      <c r="L185" s="44"/>
      <c r="M185" s="44"/>
      <c r="N185" s="44"/>
      <c r="O185" s="44"/>
      <c r="P185" s="44"/>
      <c r="Q185" s="44"/>
      <c r="R185" s="44"/>
      <c r="S185" s="44"/>
      <c r="T185" s="44"/>
      <c r="U185" s="44"/>
      <c r="V185" s="44"/>
      <c r="W185" s="44"/>
    </row>
    <row r="186" spans="1:23" ht="15.75" hidden="1" x14ac:dyDescent="0.25">
      <c r="A186" s="58" t="s">
        <v>49</v>
      </c>
      <c r="B186" s="44"/>
      <c r="C186" s="44"/>
      <c r="D186" s="44"/>
      <c r="E186" s="44"/>
      <c r="F186" s="44"/>
      <c r="G186" s="44"/>
      <c r="H186" s="44"/>
      <c r="I186" s="44"/>
      <c r="J186" s="44"/>
      <c r="K186" s="44"/>
      <c r="L186" s="44"/>
      <c r="M186" s="44"/>
      <c r="N186" s="44"/>
      <c r="O186" s="44"/>
      <c r="P186" s="44"/>
      <c r="Q186" s="44"/>
      <c r="R186" s="44"/>
      <c r="S186" s="44"/>
      <c r="T186" s="44"/>
      <c r="U186" s="44"/>
      <c r="V186" s="44"/>
      <c r="W186" s="44"/>
    </row>
    <row r="187" spans="1:23" ht="15.75" hidden="1" x14ac:dyDescent="0.25">
      <c r="A187" s="58" t="s">
        <v>50</v>
      </c>
      <c r="B187" s="44"/>
      <c r="C187" s="44"/>
      <c r="D187" s="44"/>
      <c r="E187" s="44"/>
      <c r="F187" s="44"/>
      <c r="G187" s="44"/>
      <c r="H187" s="44"/>
      <c r="I187" s="44"/>
      <c r="J187" s="44"/>
      <c r="K187" s="44"/>
      <c r="L187" s="44"/>
      <c r="M187" s="44"/>
      <c r="N187" s="44"/>
      <c r="O187" s="44"/>
      <c r="P187" s="44"/>
      <c r="Q187" s="44"/>
      <c r="R187" s="44"/>
      <c r="S187" s="44"/>
      <c r="T187" s="44"/>
      <c r="U187" s="44"/>
      <c r="V187" s="44"/>
      <c r="W187" s="44"/>
    </row>
    <row r="188" spans="1:23" ht="15.75" hidden="1" x14ac:dyDescent="0.25">
      <c r="A188" s="58" t="s">
        <v>51</v>
      </c>
      <c r="B188" s="44"/>
      <c r="C188" s="44"/>
      <c r="D188" s="44"/>
      <c r="E188" s="44"/>
      <c r="F188" s="44"/>
      <c r="G188" s="44"/>
      <c r="H188" s="44"/>
      <c r="I188" s="44"/>
      <c r="J188" s="44"/>
      <c r="K188" s="44"/>
      <c r="L188" s="44"/>
      <c r="M188" s="44"/>
      <c r="N188" s="44"/>
      <c r="O188" s="44"/>
      <c r="P188" s="44"/>
      <c r="Q188" s="44"/>
      <c r="R188" s="44"/>
      <c r="S188" s="44"/>
      <c r="T188" s="44"/>
      <c r="U188" s="44"/>
      <c r="V188" s="44"/>
      <c r="W188" s="44"/>
    </row>
    <row r="189" spans="1:23" ht="15.75" hidden="1" x14ac:dyDescent="0.25">
      <c r="A189" s="58" t="s">
        <v>52</v>
      </c>
      <c r="B189" s="44"/>
      <c r="C189" s="44"/>
      <c r="D189" s="44"/>
      <c r="E189" s="44"/>
      <c r="F189" s="44"/>
      <c r="G189" s="44"/>
      <c r="H189" s="44"/>
      <c r="I189" s="44"/>
      <c r="J189" s="44"/>
      <c r="K189" s="44"/>
      <c r="L189" s="44"/>
      <c r="M189" s="44"/>
      <c r="N189" s="44"/>
      <c r="O189" s="44"/>
      <c r="P189" s="44"/>
      <c r="Q189" s="44"/>
      <c r="R189" s="44"/>
      <c r="S189" s="44"/>
      <c r="T189" s="44"/>
      <c r="U189" s="44"/>
      <c r="V189" s="44"/>
      <c r="W189" s="44"/>
    </row>
    <row r="190" spans="1:23" ht="15.75" hidden="1" x14ac:dyDescent="0.25">
      <c r="A190" s="58" t="s">
        <v>53</v>
      </c>
      <c r="B190" s="44"/>
      <c r="C190" s="44"/>
      <c r="D190" s="44"/>
      <c r="E190" s="44"/>
      <c r="F190" s="44"/>
      <c r="G190" s="44"/>
      <c r="H190" s="44"/>
      <c r="I190" s="44"/>
      <c r="J190" s="44"/>
      <c r="K190" s="44"/>
      <c r="L190" s="44"/>
      <c r="M190" s="44"/>
      <c r="N190" s="44"/>
      <c r="O190" s="44"/>
      <c r="P190" s="44"/>
      <c r="Q190" s="44"/>
      <c r="R190" s="44"/>
      <c r="S190" s="44"/>
      <c r="T190" s="44"/>
      <c r="U190" s="44"/>
      <c r="V190" s="44"/>
      <c r="W190" s="44"/>
    </row>
    <row r="191" spans="1:23" ht="15.75" hidden="1" x14ac:dyDescent="0.25">
      <c r="A191" s="58" t="s">
        <v>54</v>
      </c>
      <c r="B191" s="44"/>
      <c r="C191" s="44"/>
      <c r="D191" s="44"/>
      <c r="E191" s="44"/>
      <c r="F191" s="44"/>
      <c r="G191" s="44"/>
      <c r="H191" s="44"/>
      <c r="I191" s="44"/>
      <c r="J191" s="44"/>
      <c r="K191" s="44"/>
      <c r="L191" s="44"/>
      <c r="M191" s="44"/>
      <c r="N191" s="44"/>
      <c r="O191" s="44"/>
      <c r="P191" s="44"/>
      <c r="Q191" s="44"/>
      <c r="R191" s="44"/>
      <c r="S191" s="44"/>
      <c r="T191" s="44"/>
      <c r="U191" s="44"/>
      <c r="V191" s="44"/>
      <c r="W191" s="44"/>
    </row>
    <row r="192" spans="1:23" ht="15.75" hidden="1" x14ac:dyDescent="0.25">
      <c r="A192" s="58" t="s">
        <v>55</v>
      </c>
      <c r="B192" s="14"/>
      <c r="C192" s="44"/>
      <c r="D192" s="44"/>
      <c r="E192" s="44"/>
      <c r="F192" s="44"/>
      <c r="G192" s="44"/>
      <c r="H192" s="44"/>
      <c r="I192" s="44"/>
      <c r="J192" s="44"/>
      <c r="K192" s="44"/>
      <c r="L192" s="44"/>
      <c r="M192" s="44"/>
      <c r="N192" s="44"/>
      <c r="O192" s="44"/>
      <c r="P192" s="44"/>
      <c r="Q192" s="44"/>
      <c r="R192" s="44"/>
      <c r="S192" s="44"/>
      <c r="T192" s="44"/>
      <c r="U192" s="44"/>
      <c r="V192" s="44"/>
      <c r="W192" s="44"/>
    </row>
    <row r="193" spans="1:39" ht="15.75" hidden="1" x14ac:dyDescent="0.25">
      <c r="A193" s="58" t="s">
        <v>56</v>
      </c>
      <c r="B193" s="14"/>
      <c r="C193" s="44"/>
      <c r="D193" s="44"/>
      <c r="E193" s="44"/>
      <c r="F193" s="44"/>
      <c r="G193" s="44"/>
      <c r="H193" s="44"/>
      <c r="I193" s="44"/>
      <c r="J193" s="44"/>
      <c r="K193" s="44"/>
      <c r="L193" s="44"/>
      <c r="M193" s="44"/>
      <c r="N193" s="44"/>
      <c r="O193" s="44"/>
      <c r="P193" s="44"/>
      <c r="Q193" s="44"/>
      <c r="R193" s="44"/>
      <c r="S193" s="44"/>
      <c r="T193" s="44"/>
      <c r="U193" s="44"/>
      <c r="V193" s="44"/>
      <c r="W193" s="44"/>
    </row>
    <row r="194" spans="1:39" ht="15.75" hidden="1" x14ac:dyDescent="0.25">
      <c r="A194" s="58" t="s">
        <v>57</v>
      </c>
      <c r="B194" s="44"/>
      <c r="C194" s="44"/>
      <c r="D194" s="44"/>
      <c r="E194" s="44"/>
      <c r="F194" s="44"/>
      <c r="G194" s="44"/>
      <c r="H194" s="44"/>
      <c r="I194" s="44"/>
      <c r="J194" s="44"/>
      <c r="K194" s="44"/>
      <c r="L194" s="44"/>
      <c r="M194" s="44"/>
      <c r="N194" s="44"/>
      <c r="O194" s="44"/>
      <c r="P194" s="44"/>
      <c r="Q194" s="44"/>
      <c r="R194" s="44"/>
      <c r="S194" s="44"/>
      <c r="T194" s="44"/>
      <c r="U194" s="44"/>
      <c r="V194" s="44"/>
      <c r="W194" s="44"/>
    </row>
    <row r="195" spans="1:39" ht="15.75" hidden="1" x14ac:dyDescent="0.25">
      <c r="A195" s="58" t="s">
        <v>110</v>
      </c>
      <c r="B195" s="44"/>
      <c r="C195" s="44"/>
      <c r="D195" s="44"/>
      <c r="E195" s="44"/>
      <c r="F195" s="44"/>
      <c r="G195" s="44"/>
      <c r="H195" s="44"/>
      <c r="I195" s="44"/>
      <c r="J195" s="44"/>
      <c r="K195" s="44"/>
      <c r="L195" s="44"/>
      <c r="M195" s="44"/>
      <c r="N195" s="44"/>
      <c r="O195" s="44"/>
      <c r="P195" s="44"/>
      <c r="Q195" s="44"/>
      <c r="R195" s="44"/>
      <c r="S195" s="44"/>
      <c r="T195" s="44"/>
      <c r="U195" s="44"/>
      <c r="V195" s="44"/>
      <c r="W195" s="44"/>
    </row>
    <row r="196" spans="1:39" ht="15.75" hidden="1" x14ac:dyDescent="0.25">
      <c r="A196" s="58" t="s">
        <v>111</v>
      </c>
      <c r="B196" s="44"/>
      <c r="C196" s="44"/>
      <c r="D196" s="44"/>
      <c r="E196" s="44"/>
      <c r="F196" s="44"/>
      <c r="G196" s="44"/>
      <c r="H196" s="44"/>
      <c r="I196" s="44"/>
      <c r="J196" s="44"/>
      <c r="K196" s="44"/>
      <c r="L196" s="44"/>
      <c r="M196" s="44"/>
      <c r="N196" s="44"/>
      <c r="O196" s="44"/>
      <c r="P196" s="44"/>
      <c r="Q196" s="44"/>
      <c r="R196" s="44"/>
      <c r="S196" s="44"/>
      <c r="T196" s="44"/>
      <c r="U196" s="44"/>
      <c r="V196" s="44"/>
      <c r="W196" s="44"/>
    </row>
    <row r="197" spans="1:39" ht="15.75" hidden="1" x14ac:dyDescent="0.25">
      <c r="A197" s="58" t="s">
        <v>58</v>
      </c>
      <c r="B197" s="61"/>
      <c r="C197" s="44"/>
      <c r="D197" s="44"/>
      <c r="E197" s="62"/>
      <c r="F197" s="62"/>
      <c r="G197" s="62"/>
      <c r="H197" s="62"/>
      <c r="I197" s="62"/>
      <c r="J197" s="62"/>
      <c r="K197" s="62"/>
      <c r="L197" s="62"/>
      <c r="M197" s="62"/>
      <c r="N197" s="62"/>
      <c r="O197" s="62"/>
      <c r="P197" s="62"/>
      <c r="Q197" s="62"/>
      <c r="R197" s="62"/>
      <c r="S197" s="62"/>
      <c r="T197" s="62"/>
      <c r="U197" s="62"/>
      <c r="V197" s="62"/>
      <c r="W197" s="62"/>
      <c r="X197" s="17"/>
      <c r="Y197" s="17"/>
      <c r="Z197" s="17"/>
      <c r="AA197" s="17"/>
      <c r="AB197" s="17"/>
      <c r="AC197" s="17"/>
      <c r="AD197" s="17"/>
      <c r="AE197" s="17"/>
      <c r="AF197" s="17"/>
      <c r="AG197" s="17"/>
      <c r="AH197" s="17"/>
      <c r="AI197" s="17"/>
      <c r="AJ197" s="17"/>
      <c r="AK197" s="17"/>
      <c r="AL197" s="17"/>
      <c r="AM197" s="17"/>
    </row>
    <row r="198" spans="1:39" ht="15.75" hidden="1" x14ac:dyDescent="0.25">
      <c r="A198" s="58" t="s">
        <v>59</v>
      </c>
      <c r="E198" s="62"/>
      <c r="F198" s="62"/>
      <c r="G198" s="62"/>
      <c r="H198" s="1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  <c r="AA198" s="17"/>
      <c r="AB198" s="17"/>
      <c r="AC198" s="17"/>
      <c r="AD198" s="17"/>
      <c r="AE198" s="17"/>
      <c r="AF198" s="17"/>
      <c r="AG198" s="17"/>
      <c r="AH198" s="17"/>
      <c r="AI198" s="17"/>
      <c r="AJ198" s="17"/>
      <c r="AK198" s="17"/>
      <c r="AL198" s="17"/>
      <c r="AM198" s="17"/>
    </row>
    <row r="199" spans="1:39" ht="15.75" hidden="1" x14ac:dyDescent="0.25">
      <c r="A199" s="58" t="s">
        <v>112</v>
      </c>
    </row>
    <row r="200" spans="1:39" ht="15.75" hidden="1" x14ac:dyDescent="0.25">
      <c r="A200" s="58" t="s">
        <v>113</v>
      </c>
    </row>
    <row r="201" spans="1:39" ht="15.75" hidden="1" x14ac:dyDescent="0.25">
      <c r="A201" s="58" t="s">
        <v>60</v>
      </c>
      <c r="C201" s="1" t="s">
        <v>63</v>
      </c>
      <c r="D201" s="1" t="s">
        <v>64</v>
      </c>
    </row>
    <row r="202" spans="1:39" ht="15.75" hidden="1" x14ac:dyDescent="0.25">
      <c r="A202" s="58" t="s">
        <v>61</v>
      </c>
      <c r="D202" s="1">
        <v>525</v>
      </c>
    </row>
    <row r="203" spans="1:39" ht="15.75" hidden="1" x14ac:dyDescent="0.25">
      <c r="A203" s="58" t="s">
        <v>62</v>
      </c>
      <c r="D203" s="1">
        <v>100</v>
      </c>
    </row>
    <row r="204" spans="1:39" ht="15.75" hidden="1" x14ac:dyDescent="0.25">
      <c r="A204" s="58" t="s">
        <v>65</v>
      </c>
      <c r="D204" s="1">
        <v>675</v>
      </c>
    </row>
    <row r="205" spans="1:39" ht="15.75" hidden="1" x14ac:dyDescent="0.25">
      <c r="A205" s="58" t="s">
        <v>66</v>
      </c>
    </row>
    <row r="206" spans="1:39" hidden="1" x14ac:dyDescent="0.2"/>
    <row r="207" spans="1:39" hidden="1" x14ac:dyDescent="0.2"/>
    <row r="208" spans="1:39" ht="14.25" hidden="1" x14ac:dyDescent="0.2">
      <c r="A208" s="63" t="s">
        <v>67</v>
      </c>
      <c r="B208" s="63"/>
      <c r="C208" s="63" t="s">
        <v>67</v>
      </c>
      <c r="D208" s="64" t="s">
        <v>68</v>
      </c>
      <c r="E208" s="65"/>
      <c r="F208" s="63" t="s">
        <v>15</v>
      </c>
    </row>
    <row r="209" spans="1:8" ht="15" hidden="1" x14ac:dyDescent="0.25">
      <c r="A209" s="66">
        <v>0</v>
      </c>
      <c r="B209" s="67"/>
      <c r="C209" s="66">
        <v>7500</v>
      </c>
      <c r="D209" s="68">
        <v>4.5600000000000002E-2</v>
      </c>
      <c r="E209" s="69"/>
      <c r="F209" s="66">
        <f>IF($B$7&lt;C209,$B$7*D209,C209*D209)</f>
        <v>0</v>
      </c>
    </row>
    <row r="210" spans="1:8" ht="15" hidden="1" x14ac:dyDescent="0.25">
      <c r="A210" s="66">
        <v>7500</v>
      </c>
      <c r="B210" s="67"/>
      <c r="C210" s="66">
        <v>17500</v>
      </c>
      <c r="D210" s="68">
        <v>2.8500000000000001E-2</v>
      </c>
      <c r="E210" s="69"/>
      <c r="F210" s="67" t="str">
        <f t="shared" ref="F210:F215" si="0">IF($B$7&lt;=A210," ",IF($B$7&lt;C210,($B$7-C209)*D210,(C210-A210)*D210))</f>
        <v xml:space="preserve"> </v>
      </c>
    </row>
    <row r="211" spans="1:8" ht="15" hidden="1" x14ac:dyDescent="0.25">
      <c r="A211" s="66">
        <v>17500</v>
      </c>
      <c r="B211" s="67"/>
      <c r="C211" s="66">
        <v>30000</v>
      </c>
      <c r="D211" s="68">
        <v>2.2800000000000001E-2</v>
      </c>
      <c r="E211" s="69"/>
      <c r="F211" s="67" t="str">
        <f t="shared" si="0"/>
        <v xml:space="preserve"> </v>
      </c>
    </row>
    <row r="212" spans="1:8" ht="15" hidden="1" x14ac:dyDescent="0.25">
      <c r="A212" s="66">
        <v>30000</v>
      </c>
      <c r="B212" s="67"/>
      <c r="C212" s="66">
        <v>45495</v>
      </c>
      <c r="D212" s="68">
        <v>1.7100000000000001E-2</v>
      </c>
      <c r="E212" s="69"/>
      <c r="F212" s="67" t="str">
        <f t="shared" si="0"/>
        <v xml:space="preserve"> </v>
      </c>
    </row>
    <row r="213" spans="1:8" ht="15" hidden="1" x14ac:dyDescent="0.25">
      <c r="A213" s="66">
        <v>45495</v>
      </c>
      <c r="B213" s="67"/>
      <c r="C213" s="66">
        <v>64095</v>
      </c>
      <c r="D213" s="68">
        <v>1.14E-2</v>
      </c>
      <c r="E213" s="69"/>
      <c r="F213" s="67" t="str">
        <f t="shared" si="0"/>
        <v xml:space="preserve"> </v>
      </c>
    </row>
    <row r="214" spans="1:8" ht="15" hidden="1" x14ac:dyDescent="0.25">
      <c r="A214" s="66">
        <v>64095</v>
      </c>
      <c r="B214" s="67"/>
      <c r="C214" s="66">
        <v>250095</v>
      </c>
      <c r="D214" s="68">
        <v>5.7000000000000002E-3</v>
      </c>
      <c r="E214" s="69"/>
      <c r="F214" s="67" t="str">
        <f t="shared" si="0"/>
        <v xml:space="preserve"> </v>
      </c>
    </row>
    <row r="215" spans="1:8" ht="15" hidden="1" x14ac:dyDescent="0.25">
      <c r="A215" s="66">
        <v>250095</v>
      </c>
      <c r="B215" s="67"/>
      <c r="C215" s="66">
        <f>$B$7</f>
        <v>0</v>
      </c>
      <c r="D215" s="68">
        <v>5.6999999999999998E-4</v>
      </c>
      <c r="E215" s="69"/>
      <c r="F215" s="67" t="str">
        <f t="shared" si="0"/>
        <v xml:space="preserve"> </v>
      </c>
    </row>
    <row r="216" spans="1:8" ht="15" hidden="1" x14ac:dyDescent="0.25">
      <c r="A216" s="70"/>
      <c r="B216" s="71"/>
      <c r="C216" s="71"/>
      <c r="D216" s="72"/>
      <c r="E216" s="73"/>
      <c r="F216" s="73"/>
    </row>
    <row r="217" spans="1:8" ht="15" hidden="1" x14ac:dyDescent="0.25">
      <c r="A217" s="63" t="s">
        <v>69</v>
      </c>
      <c r="B217" s="74"/>
      <c r="C217" s="71"/>
      <c r="D217" s="75"/>
      <c r="E217" s="73"/>
      <c r="F217" s="76">
        <f>SUM(F209:F216)</f>
        <v>0</v>
      </c>
    </row>
    <row r="218" spans="1:8" hidden="1" x14ac:dyDescent="0.2"/>
    <row r="219" spans="1:8" hidden="1" x14ac:dyDescent="0.2"/>
    <row r="220" spans="1:8" hidden="1" x14ac:dyDescent="0.2"/>
    <row r="221" spans="1:8" hidden="1" x14ac:dyDescent="0.2">
      <c r="A221" s="28" t="s">
        <v>90</v>
      </c>
      <c r="B221" s="28"/>
      <c r="C221" s="28"/>
      <c r="D221" s="28"/>
      <c r="E221" s="28"/>
      <c r="F221" s="28" t="s">
        <v>91</v>
      </c>
      <c r="G221" s="28"/>
      <c r="H221" s="28"/>
    </row>
    <row r="222" spans="1:8" hidden="1" x14ac:dyDescent="0.2">
      <c r="A222" s="28">
        <v>67.31</v>
      </c>
      <c r="B222" s="28" t="s">
        <v>92</v>
      </c>
      <c r="C222" s="28">
        <v>25000</v>
      </c>
      <c r="D222" s="28"/>
      <c r="E222" s="28"/>
      <c r="F222" s="28"/>
      <c r="G222" s="28"/>
      <c r="H222" s="28"/>
    </row>
    <row r="223" spans="1:8" hidden="1" x14ac:dyDescent="0.2">
      <c r="A223" s="28">
        <v>23.56</v>
      </c>
      <c r="B223" s="28" t="s">
        <v>93</v>
      </c>
      <c r="C223" s="28">
        <v>25000</v>
      </c>
      <c r="D223" s="28" t="s">
        <v>94</v>
      </c>
      <c r="E223" s="28"/>
      <c r="F223" s="28"/>
      <c r="G223" s="28"/>
      <c r="H223" s="28"/>
    </row>
    <row r="224" spans="1:8" hidden="1" x14ac:dyDescent="0.2">
      <c r="A224" s="28"/>
      <c r="B224" s="28"/>
      <c r="C224" s="28"/>
      <c r="D224" s="28"/>
      <c r="E224" s="28"/>
      <c r="F224" s="28"/>
      <c r="G224" s="28"/>
      <c r="H224" s="28"/>
    </row>
    <row r="225" spans="1:8" hidden="1" x14ac:dyDescent="0.2">
      <c r="A225" s="28"/>
      <c r="B225" s="28"/>
      <c r="C225" s="28"/>
      <c r="D225" s="28"/>
      <c r="E225" s="28"/>
      <c r="F225" s="28"/>
      <c r="G225" s="28"/>
      <c r="H225" s="28"/>
    </row>
    <row r="226" spans="1:8" hidden="1" x14ac:dyDescent="0.2">
      <c r="A226" s="28"/>
      <c r="B226" s="28"/>
      <c r="C226" s="28"/>
      <c r="D226" s="28"/>
      <c r="E226" s="28"/>
      <c r="F226" s="28"/>
      <c r="G226" s="28">
        <v>720</v>
      </c>
      <c r="H226" s="28"/>
    </row>
    <row r="227" spans="1:8" hidden="1" x14ac:dyDescent="0.2">
      <c r="A227" s="28" t="s">
        <v>95</v>
      </c>
      <c r="B227" s="28"/>
      <c r="C227" s="28" t="s">
        <v>67</v>
      </c>
      <c r="D227" s="28" t="s">
        <v>96</v>
      </c>
      <c r="E227" s="28"/>
      <c r="F227" s="28"/>
      <c r="G227" s="28"/>
      <c r="H227" s="28"/>
    </row>
    <row r="228" spans="1:8" hidden="1" x14ac:dyDescent="0.2">
      <c r="A228" s="28"/>
      <c r="B228" s="28"/>
      <c r="C228" s="28">
        <v>0</v>
      </c>
      <c r="D228" s="28">
        <v>575</v>
      </c>
      <c r="E228" s="28"/>
      <c r="F228" s="28"/>
      <c r="G228" s="28"/>
      <c r="H228" s="28"/>
    </row>
    <row r="229" spans="1:8" hidden="1" x14ac:dyDescent="0.2">
      <c r="A229" s="28"/>
      <c r="B229" s="28"/>
      <c r="C229" s="28"/>
      <c r="D229" s="28"/>
      <c r="E229" s="28"/>
      <c r="F229" s="28"/>
      <c r="G229" s="28"/>
      <c r="H229" s="28"/>
    </row>
    <row r="230" spans="1:8" hidden="1" x14ac:dyDescent="0.2">
      <c r="A230" s="28"/>
      <c r="B230" s="28"/>
      <c r="C230" s="28"/>
      <c r="D230" s="28"/>
      <c r="E230" s="28"/>
      <c r="F230" s="42" t="s">
        <v>7</v>
      </c>
      <c r="G230" s="28"/>
      <c r="H230" s="28"/>
    </row>
    <row r="231" spans="1:8" hidden="1" x14ac:dyDescent="0.2">
      <c r="A231" s="28"/>
      <c r="B231" s="28"/>
      <c r="C231" s="28"/>
      <c r="D231" s="28"/>
      <c r="E231" s="28"/>
      <c r="F231" s="42" t="s">
        <v>11</v>
      </c>
      <c r="G231" s="28"/>
      <c r="H231" s="28"/>
    </row>
    <row r="232" spans="1:8" hidden="1" x14ac:dyDescent="0.2">
      <c r="A232" s="28">
        <v>920</v>
      </c>
      <c r="B232" s="28"/>
      <c r="C232" s="28"/>
      <c r="D232" s="28"/>
      <c r="E232" s="28"/>
      <c r="F232" s="28"/>
      <c r="G232" s="28"/>
      <c r="H232" s="28"/>
    </row>
    <row r="233" spans="1:8" hidden="1" x14ac:dyDescent="0.2">
      <c r="A233" s="28"/>
      <c r="B233" s="28"/>
      <c r="C233" s="28"/>
      <c r="D233" s="28"/>
      <c r="E233" s="28"/>
      <c r="F233" s="28"/>
      <c r="G233" s="28"/>
      <c r="H233" s="28"/>
    </row>
    <row r="234" spans="1:8" hidden="1" x14ac:dyDescent="0.2">
      <c r="A234" s="28"/>
      <c r="B234" s="28"/>
      <c r="C234" s="28"/>
      <c r="D234" s="28"/>
      <c r="E234" s="28"/>
      <c r="F234" s="28"/>
      <c r="G234" s="28"/>
      <c r="H234" s="28"/>
    </row>
    <row r="235" spans="1:8" hidden="1" x14ac:dyDescent="0.2">
      <c r="A235" s="28"/>
      <c r="B235" s="28"/>
      <c r="C235" s="28"/>
      <c r="D235" s="28"/>
      <c r="E235" s="28"/>
      <c r="F235" s="28"/>
      <c r="G235" s="28"/>
      <c r="H235" s="28"/>
    </row>
    <row r="236" spans="1:8" hidden="1" x14ac:dyDescent="0.2">
      <c r="A236" s="28"/>
      <c r="B236" s="28"/>
      <c r="C236" s="28"/>
      <c r="D236" s="28"/>
      <c r="E236" s="28"/>
      <c r="F236" s="28"/>
      <c r="G236" s="28"/>
      <c r="H236" s="28"/>
    </row>
    <row r="237" spans="1:8" hidden="1" x14ac:dyDescent="0.2">
      <c r="A237" s="28"/>
      <c r="B237" s="28"/>
      <c r="C237" s="28"/>
      <c r="D237" s="28"/>
      <c r="E237" s="28"/>
      <c r="F237" s="28"/>
      <c r="G237" s="28"/>
      <c r="H237" s="28"/>
    </row>
    <row r="238" spans="1:8" hidden="1" x14ac:dyDescent="0.2">
      <c r="A238" s="28"/>
      <c r="B238" s="28"/>
      <c r="C238" s="28"/>
      <c r="D238" s="28"/>
      <c r="E238" s="28"/>
      <c r="F238" s="28"/>
      <c r="G238" s="28"/>
      <c r="H238" s="28"/>
    </row>
    <row r="239" spans="1:8" hidden="1" x14ac:dyDescent="0.2">
      <c r="A239" s="28"/>
      <c r="B239" s="28"/>
      <c r="C239" s="28"/>
      <c r="D239" s="28"/>
      <c r="E239" s="28"/>
      <c r="F239" s="28"/>
      <c r="G239" s="28"/>
      <c r="H239" s="28"/>
    </row>
    <row r="240" spans="1:8" hidden="1" x14ac:dyDescent="0.2">
      <c r="A240" s="28"/>
      <c r="B240" s="28"/>
      <c r="C240" s="28"/>
      <c r="D240" s="28"/>
      <c r="E240" s="28"/>
      <c r="F240" s="28"/>
      <c r="G240" s="28"/>
      <c r="H240" s="28"/>
    </row>
    <row r="241" spans="1:8" hidden="1" x14ac:dyDescent="0.2">
      <c r="A241" s="28"/>
      <c r="B241" s="28"/>
      <c r="C241" s="28"/>
      <c r="D241" s="28"/>
      <c r="E241" s="28"/>
      <c r="F241" s="28"/>
      <c r="G241" s="28"/>
      <c r="H241" s="28"/>
    </row>
    <row r="242" spans="1:8" hidden="1" x14ac:dyDescent="0.2">
      <c r="A242" s="28"/>
      <c r="B242" s="28"/>
      <c r="C242" s="28"/>
      <c r="D242" s="28"/>
      <c r="E242" s="28"/>
      <c r="F242" s="28"/>
      <c r="G242" s="28"/>
      <c r="H242" s="28"/>
    </row>
    <row r="243" spans="1:8" hidden="1" x14ac:dyDescent="0.2">
      <c r="A243" s="28"/>
      <c r="B243" s="28"/>
      <c r="C243" s="28"/>
      <c r="D243" s="28"/>
      <c r="E243" s="28"/>
      <c r="F243" s="28"/>
      <c r="G243" s="28"/>
      <c r="H243" s="28"/>
    </row>
    <row r="244" spans="1:8" hidden="1" x14ac:dyDescent="0.2">
      <c r="A244" s="28"/>
      <c r="B244" s="28"/>
      <c r="C244" s="28"/>
      <c r="D244" s="28"/>
      <c r="E244" s="28"/>
      <c r="F244" s="28"/>
      <c r="G244" s="28"/>
      <c r="H244" s="28"/>
    </row>
    <row r="245" spans="1:8" hidden="1" x14ac:dyDescent="0.2">
      <c r="A245" s="28"/>
      <c r="B245" s="28"/>
      <c r="C245" s="28"/>
      <c r="D245" s="28"/>
      <c r="E245" s="28"/>
      <c r="F245" s="28"/>
      <c r="G245" s="28"/>
      <c r="H245" s="28"/>
    </row>
    <row r="246" spans="1:8" hidden="1" x14ac:dyDescent="0.2">
      <c r="A246" s="28"/>
      <c r="B246" s="28"/>
      <c r="C246" s="28"/>
      <c r="D246" s="28"/>
      <c r="E246" s="28"/>
      <c r="F246" s="28"/>
      <c r="G246" s="28"/>
      <c r="H246" s="28"/>
    </row>
    <row r="247" spans="1:8" hidden="1" x14ac:dyDescent="0.2">
      <c r="A247" s="28"/>
      <c r="B247" s="28"/>
      <c r="C247" s="28"/>
      <c r="D247" s="28"/>
      <c r="E247" s="28"/>
      <c r="F247" s="28"/>
      <c r="G247" s="28"/>
      <c r="H247" s="28"/>
    </row>
    <row r="248" spans="1:8" hidden="1" x14ac:dyDescent="0.2">
      <c r="A248" s="28"/>
      <c r="B248" s="28"/>
      <c r="C248" s="28"/>
      <c r="D248" s="28"/>
      <c r="E248" s="28"/>
      <c r="F248" s="28"/>
      <c r="G248" s="28"/>
      <c r="H248" s="28"/>
    </row>
    <row r="249" spans="1:8" hidden="1" x14ac:dyDescent="0.2">
      <c r="A249" s="28"/>
      <c r="B249" s="28"/>
      <c r="C249" s="28"/>
      <c r="D249" s="28"/>
      <c r="E249" s="28"/>
      <c r="F249" s="28"/>
      <c r="G249" s="28"/>
      <c r="H249" s="28"/>
    </row>
    <row r="250" spans="1:8" hidden="1" x14ac:dyDescent="0.2">
      <c r="A250" s="28"/>
      <c r="B250" s="28"/>
      <c r="C250" s="28"/>
      <c r="D250" s="28"/>
      <c r="E250" s="28"/>
      <c r="F250" s="28"/>
      <c r="G250" s="28"/>
      <c r="H250" s="28"/>
    </row>
    <row r="251" spans="1:8" hidden="1" x14ac:dyDescent="0.2">
      <c r="A251" s="28"/>
      <c r="B251" s="28"/>
      <c r="C251" s="28"/>
      <c r="D251" s="28"/>
      <c r="E251" s="28"/>
      <c r="F251" s="28"/>
      <c r="G251" s="28"/>
      <c r="H251" s="28"/>
    </row>
    <row r="252" spans="1:8" hidden="1" x14ac:dyDescent="0.2">
      <c r="A252" s="28"/>
      <c r="B252" s="28"/>
      <c r="C252" s="28"/>
      <c r="D252" s="28"/>
      <c r="E252" s="28"/>
      <c r="F252" s="28"/>
      <c r="G252" s="28"/>
      <c r="H252" s="28"/>
    </row>
    <row r="253" spans="1:8" hidden="1" x14ac:dyDescent="0.2">
      <c r="A253" s="28"/>
      <c r="B253" s="28"/>
      <c r="C253" s="28"/>
      <c r="D253" s="28"/>
      <c r="E253" s="28"/>
      <c r="F253" s="28"/>
      <c r="G253" s="28"/>
      <c r="H253" s="28"/>
    </row>
    <row r="254" spans="1:8" hidden="1" x14ac:dyDescent="0.2">
      <c r="A254" s="28"/>
      <c r="B254" s="28"/>
      <c r="C254" s="28"/>
      <c r="D254" s="28"/>
      <c r="E254" s="28"/>
      <c r="F254" s="28"/>
      <c r="G254" s="28"/>
      <c r="H254" s="28"/>
    </row>
    <row r="255" spans="1:8" hidden="1" x14ac:dyDescent="0.2">
      <c r="A255" s="28"/>
      <c r="B255" s="28"/>
      <c r="C255" s="28"/>
      <c r="D255" s="28"/>
      <c r="E255" s="28"/>
      <c r="F255" s="28"/>
      <c r="G255" s="28"/>
      <c r="H255" s="28"/>
    </row>
    <row r="256" spans="1:8" hidden="1" x14ac:dyDescent="0.2">
      <c r="A256" s="28"/>
      <c r="B256" s="28"/>
      <c r="C256" s="28"/>
      <c r="D256" s="28"/>
      <c r="E256" s="28"/>
      <c r="F256" s="28"/>
      <c r="G256" s="28"/>
      <c r="H256" s="28"/>
    </row>
    <row r="257" spans="1:8" hidden="1" x14ac:dyDescent="0.2">
      <c r="A257" s="28"/>
      <c r="B257" s="28"/>
      <c r="C257" s="28"/>
      <c r="D257" s="28"/>
      <c r="E257" s="28"/>
      <c r="F257" s="28"/>
      <c r="G257" s="28"/>
      <c r="H257" s="28"/>
    </row>
    <row r="258" spans="1:8" hidden="1" x14ac:dyDescent="0.2">
      <c r="A258" s="28"/>
      <c r="B258" s="28"/>
      <c r="C258" s="28"/>
      <c r="D258" s="28"/>
      <c r="E258" s="28"/>
      <c r="F258" s="28"/>
      <c r="G258" s="28"/>
      <c r="H258" s="28"/>
    </row>
    <row r="259" spans="1:8" hidden="1" x14ac:dyDescent="0.2">
      <c r="A259" s="28"/>
      <c r="B259" s="28"/>
      <c r="C259" s="28"/>
      <c r="D259" s="28"/>
      <c r="E259" s="28"/>
      <c r="F259" s="28"/>
      <c r="G259" s="28"/>
      <c r="H259" s="28"/>
    </row>
    <row r="260" spans="1:8" hidden="1" x14ac:dyDescent="0.2">
      <c r="A260" s="28"/>
      <c r="B260" s="28"/>
      <c r="C260" s="28"/>
      <c r="D260" s="28"/>
      <c r="E260" s="28"/>
      <c r="F260" s="28"/>
      <c r="G260" s="28"/>
      <c r="H260" s="28"/>
    </row>
    <row r="261" spans="1:8" hidden="1" x14ac:dyDescent="0.2">
      <c r="A261" s="28"/>
      <c r="B261" s="28"/>
      <c r="C261" s="28"/>
      <c r="D261" s="77">
        <f>ROUNDUP(B63+B64,-2)</f>
        <v>100</v>
      </c>
      <c r="E261" s="28"/>
      <c r="F261" s="28"/>
      <c r="G261" s="28"/>
      <c r="H261" s="28"/>
    </row>
    <row r="262" spans="1:8" hidden="1" x14ac:dyDescent="0.2">
      <c r="A262" s="28"/>
      <c r="B262" s="28"/>
      <c r="C262" s="28"/>
      <c r="D262" s="28"/>
      <c r="E262" s="28"/>
      <c r="F262" s="28"/>
      <c r="G262" s="28"/>
      <c r="H262" s="28"/>
    </row>
    <row r="263" spans="1:8" hidden="1" x14ac:dyDescent="0.2">
      <c r="A263" s="28"/>
      <c r="B263" s="28"/>
      <c r="C263" s="28"/>
      <c r="D263" s="28"/>
      <c r="E263" s="28"/>
      <c r="F263" s="28"/>
      <c r="G263" s="28"/>
      <c r="H263" s="28"/>
    </row>
    <row r="264" spans="1:8" hidden="1" x14ac:dyDescent="0.2">
      <c r="A264" s="28"/>
      <c r="B264" s="28"/>
      <c r="C264" s="28"/>
      <c r="D264" s="28"/>
      <c r="E264" s="28"/>
      <c r="F264" s="28"/>
      <c r="G264" s="28"/>
      <c r="H264" s="28"/>
    </row>
    <row r="265" spans="1:8" hidden="1" x14ac:dyDescent="0.2">
      <c r="A265" s="28" t="s">
        <v>4</v>
      </c>
      <c r="B265" s="28"/>
      <c r="C265" s="28">
        <v>0</v>
      </c>
      <c r="D265" s="28"/>
      <c r="E265" s="28"/>
      <c r="F265" s="28"/>
      <c r="G265" s="28"/>
      <c r="H265" s="28"/>
    </row>
    <row r="266" spans="1:8" ht="15" hidden="1" x14ac:dyDescent="0.25">
      <c r="A266" s="28">
        <v>0</v>
      </c>
      <c r="B266" s="28"/>
      <c r="C266" s="28">
        <v>7500</v>
      </c>
      <c r="D266" s="28">
        <v>1.7100000000000001E-2</v>
      </c>
      <c r="E266" s="78"/>
      <c r="F266" s="79">
        <f>IF(C54&lt;C266,C54*D266,C266*D266)</f>
        <v>0</v>
      </c>
      <c r="G266" s="28"/>
      <c r="H266" s="28"/>
    </row>
    <row r="267" spans="1:8" ht="15" hidden="1" x14ac:dyDescent="0.25">
      <c r="A267" s="28">
        <v>7500</v>
      </c>
      <c r="B267" s="28"/>
      <c r="C267" s="28">
        <v>17500</v>
      </c>
      <c r="D267" s="28">
        <v>1.3679999999999999E-2</v>
      </c>
      <c r="E267" s="78"/>
      <c r="F267" s="79" t="str">
        <f>IF(C54&lt;=A267," ",IF(C54&lt;C267,(C54-C266)*D267,(C267-A267)*D267))</f>
        <v xml:space="preserve"> </v>
      </c>
      <c r="G267" s="28"/>
      <c r="H267" s="28"/>
    </row>
    <row r="268" spans="1:8" ht="15" hidden="1" x14ac:dyDescent="0.25">
      <c r="A268" s="28">
        <v>17500</v>
      </c>
      <c r="B268" s="28"/>
      <c r="C268" s="28">
        <v>30000</v>
      </c>
      <c r="D268" s="28">
        <v>9.1199999999999996E-3</v>
      </c>
      <c r="E268" s="78"/>
      <c r="F268" s="79" t="str">
        <f>IF(C54&lt;=A268," ",IF(C54&lt;C268,(C54-C267)*D268,(C268-A268)*D268))</f>
        <v xml:space="preserve"> </v>
      </c>
      <c r="G268" s="28"/>
      <c r="H268" s="28"/>
    </row>
    <row r="269" spans="1:8" ht="15" hidden="1" x14ac:dyDescent="0.25">
      <c r="A269" s="28">
        <v>30000</v>
      </c>
      <c r="B269" s="28"/>
      <c r="C269" s="28">
        <v>45495</v>
      </c>
      <c r="D269" s="28">
        <v>6.8399999999999997E-3</v>
      </c>
      <c r="E269" s="78"/>
      <c r="F269" s="79" t="str">
        <f>IF(C54&lt;=A269," ",IF(C54&lt;C269,(C54-C268)*D269,(C269-A269)*D269))</f>
        <v xml:space="preserve"> </v>
      </c>
      <c r="G269" s="28"/>
      <c r="H269" s="28"/>
    </row>
    <row r="270" spans="1:8" ht="15" hidden="1" x14ac:dyDescent="0.25">
      <c r="A270" s="28">
        <v>45495</v>
      </c>
      <c r="B270" s="28"/>
      <c r="C270" s="28">
        <v>64095</v>
      </c>
      <c r="D270" s="28">
        <v>4.5599999999999998E-3</v>
      </c>
      <c r="E270" s="78"/>
      <c r="F270" s="79" t="str">
        <f>IF(C54&lt;=A270," ",IF(C54&lt;C270,(C54-C269)*D270,(C270-A270)*D270))</f>
        <v xml:space="preserve"> </v>
      </c>
      <c r="G270" s="28"/>
      <c r="H270" s="28"/>
    </row>
    <row r="271" spans="1:8" ht="15" hidden="1" x14ac:dyDescent="0.25">
      <c r="A271" s="28">
        <v>64095</v>
      </c>
      <c r="B271" s="28"/>
      <c r="C271" s="28">
        <v>250095</v>
      </c>
      <c r="D271" s="28">
        <v>2.2799999999999999E-3</v>
      </c>
      <c r="E271" s="78"/>
      <c r="F271" s="79" t="str">
        <f>IF(C54&lt;=A271," ",IF(C54&lt;C271,(C54-C270)*D271,(C271-A271)*D271))</f>
        <v xml:space="preserve"> </v>
      </c>
      <c r="G271" s="28"/>
      <c r="H271" s="28"/>
    </row>
    <row r="272" spans="1:8" ht="15" hidden="1" x14ac:dyDescent="0.25">
      <c r="A272" s="28">
        <v>250095</v>
      </c>
      <c r="B272" s="28"/>
      <c r="C272" s="77">
        <f>C54</f>
        <v>0</v>
      </c>
      <c r="D272" s="28">
        <v>4.5600000000000003E-4</v>
      </c>
      <c r="E272" s="78"/>
      <c r="F272" s="79" t="str">
        <f>IF(C54&lt;=A272," ",IF(C54&lt;C272,(C54-C271)*D272,(C272-A272)*D272))</f>
        <v xml:space="preserve"> </v>
      </c>
      <c r="G272" s="28"/>
      <c r="H272" s="28"/>
    </row>
    <row r="273" spans="1:8" ht="15" hidden="1" x14ac:dyDescent="0.25">
      <c r="A273" s="28">
        <v>10075000</v>
      </c>
      <c r="B273" s="28"/>
      <c r="C273" s="28">
        <v>0</v>
      </c>
      <c r="D273" s="28">
        <v>4.5600000000000003E-4</v>
      </c>
      <c r="E273" s="80" t="str">
        <f>IF($C$173&lt;=A273," E90",IF($C$173&lt;C273,($C$173-C272)*D273,(C273-A273)*D273))</f>
        <v xml:space="preserve"> E90</v>
      </c>
      <c r="F273" s="40"/>
      <c r="G273" s="28"/>
      <c r="H273" s="28"/>
    </row>
    <row r="274" spans="1:8" ht="15" hidden="1" x14ac:dyDescent="0.25">
      <c r="A274" s="28"/>
      <c r="B274" s="28"/>
      <c r="C274" s="28"/>
      <c r="D274" s="28"/>
      <c r="E274" s="81"/>
      <c r="F274" s="40"/>
      <c r="G274" s="28"/>
      <c r="H274" s="28"/>
    </row>
    <row r="275" spans="1:8" ht="14.25" hidden="1" x14ac:dyDescent="0.2">
      <c r="A275" s="28" t="s">
        <v>69</v>
      </c>
      <c r="B275" s="28"/>
      <c r="C275" s="28"/>
      <c r="D275" s="28"/>
      <c r="E275" s="82">
        <f>SUM(F266:F273)</f>
        <v>0</v>
      </c>
      <c r="F275" s="40"/>
      <c r="G275" s="28"/>
      <c r="H275" s="28"/>
    </row>
  </sheetData>
  <sheetProtection algorithmName="SHA-512" hashValue="QJamFKg84p3wt5NeBkUh0wDzFXKQ1xt4NGIo7RsJ5XQ1FgJDXYL+RHpJEwxvrIDUuHtasiIGtTV3IjpaHHhFyA==" saltValue="1ivkcz1QvuFD1fl5+7tB1w==" spinCount="100000" sheet="1" objects="1" scenarios="1"/>
  <phoneticPr fontId="0" type="noConversion"/>
  <dataValidations count="6">
    <dataValidation type="list" allowBlank="1" showInputMessage="1" showErrorMessage="1" sqref="C9">
      <formula1>$C$167:$C$168</formula1>
    </dataValidation>
    <dataValidation type="list" allowBlank="1" showInputMessage="1" showErrorMessage="1" sqref="C10">
      <formula1>$A$167:$A$205</formula1>
    </dataValidation>
    <dataValidation type="list" allowBlank="1" showInputMessage="1" showErrorMessage="1" sqref="C11:C12">
      <formula1>$D$167:$D$168</formula1>
    </dataValidation>
    <dataValidation type="list" allowBlank="1" showInputMessage="1" showErrorMessage="1" sqref="C56">
      <formula1>$F$230:$F$231</formula1>
    </dataValidation>
    <dataValidation type="list" allowBlank="1" showInputMessage="1" showErrorMessage="1" sqref="C33:C36">
      <formula1>$E$103:$E$104</formula1>
    </dataValidation>
    <dataValidation type="list" allowBlank="1" showInputMessage="1" showErrorMessage="1" sqref="C40:C41">
      <formula1>$E$77:$E$78</formula1>
    </dataValidation>
  </dataValidations>
  <hyperlinks>
    <hyperlink ref="C105" r:id="rId1"/>
    <hyperlink ref="B105" r:id="rId2"/>
    <hyperlink ref="B107" r:id="rId3"/>
    <hyperlink ref="C107" r:id="rId4"/>
    <hyperlink ref="B109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VKWKRHV</vt:lpstr>
      <vt:lpstr>VKWKRHV!_1._Zegels_Minuut_Brevet</vt:lpstr>
      <vt:lpstr>VKWKRHV!_2._Registratie_Minuut_Brevet</vt:lpstr>
      <vt:lpstr>VKWKRHV!_3._Registratie_aanhangsel</vt:lpstr>
      <vt:lpstr>VKWKRHV!Aard</vt:lpstr>
      <vt:lpstr>VKWKRHV!Afdrukbereik</vt:lpstr>
      <vt:lpstr>VKWKRHV!Datum</vt:lpstr>
      <vt:lpstr>VKWKRHV!KOSTENFICHE</vt:lpstr>
      <vt:lpstr>VKWKRHV!Naam</vt:lpstr>
      <vt:lpstr>VKWKRHV!Rep.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2012-08-13T20:10:04Z</dcterms:created>
  <dcterms:modified xsi:type="dcterms:W3CDTF">2014-11-15T19:55:45Z</dcterms:modified>
</cp:coreProperties>
</file>