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LEN" sheetId="1" r:id="rId1"/>
  </sheets>
  <definedNames>
    <definedName name="_1._Zegels_Minuut_Brevet" localSheetId="0">VKWLEN!$A$16:$F$16</definedName>
    <definedName name="_1._Zegels_Minuut_Brevet">#REF!</definedName>
    <definedName name="_10._Tweede_getuigschrift" localSheetId="0">VKWLEN!#REF!</definedName>
    <definedName name="_10._Tweede_getuigschrift">#REF!</definedName>
    <definedName name="_11._Kadaster_uittreksel" localSheetId="0">VKWLEN!#REF!</definedName>
    <definedName name="_11._Kadaster_uittreksel">#REF!</definedName>
    <definedName name="_12._Getuigen" localSheetId="0">VKWLEN!#REF!</definedName>
    <definedName name="_12._Getuigen">#REF!</definedName>
    <definedName name="_13._Allerlei_uitgaven" localSheetId="0">VKWLEN!#REF!</definedName>
    <definedName name="_13._Allerlei_uitgaven">#REF!</definedName>
    <definedName name="_14." localSheetId="0">VKWLEN!#REF!</definedName>
    <definedName name="_14.">#REF!</definedName>
    <definedName name="_15." localSheetId="0">VKWLEN!#REF!</definedName>
    <definedName name="_15.">#REF!</definedName>
    <definedName name="_2._Registratie_Minuut_Brevet" localSheetId="0">VKWLEN!$B$18:$G$18</definedName>
    <definedName name="_2._Registratie_Minuut_Brevet">#REF!</definedName>
    <definedName name="_3._Registratie_aanhangsel" localSheetId="0">VKWLEN!$E$19:$G$19</definedName>
    <definedName name="_3._Registratie_aanhangsel">#REF!</definedName>
    <definedName name="_4.Zegels_afschrift_grosse" localSheetId="0">VKWLEN!#REF!</definedName>
    <definedName name="_4.Zegels_afschrift_grosse">#REF!</definedName>
    <definedName name="_5._Hypotheek__inschr._overschr._doorh." localSheetId="0">VKWLEN!#REF!</definedName>
    <definedName name="_5._Hypotheek__inschr._overschr._doorh.">#REF!</definedName>
    <definedName name="_6._Loon_pandbewaarder" localSheetId="0">VKWLEN!#REF!</definedName>
    <definedName name="_6._Loon_pandbewaarder">#REF!</definedName>
    <definedName name="_7._Zegels__bord._aanh." localSheetId="0">VKWLEN!#REF!</definedName>
    <definedName name="_7._Zegels__bord._aanh.">#REF!</definedName>
    <definedName name="_8._Opzoekingen" localSheetId="0">VKWLEN!#REF!</definedName>
    <definedName name="_8._Opzoekingen">#REF!</definedName>
    <definedName name="_9._Hypothecair_getuigschrift" localSheetId="0">VKWLEN!#REF!</definedName>
    <definedName name="_9._Hypothecair_getuigschrift">#REF!</definedName>
    <definedName name="Aard" localSheetId="0">VKWLEN!$B$4:$F$4</definedName>
    <definedName name="Aard">#REF!</definedName>
    <definedName name="_xlnm.Print_Area" localSheetId="0">VKWLEN!$A$1:$E$49</definedName>
    <definedName name="Datum" localSheetId="0">VKWLEN!$B$4:$G$46</definedName>
    <definedName name="Datum">#REF!</definedName>
    <definedName name="gemeentelijke_info">#REF!</definedName>
    <definedName name="Kantoor_van_Notaris_J._SIMONART_te_Leuven" localSheetId="0">VKWLEN!#REF!</definedName>
    <definedName name="Kantoor_van_Notaris_J._SIMONART_te_Leuven">#REF!</definedName>
    <definedName name="KOSTENFICHE" localSheetId="0">VKWLEN!$A$1:$G$46</definedName>
    <definedName name="KOSTENFICHE">#REF!</definedName>
    <definedName name="Last_Row">IF(Values_Entered,Header_Row+Number_of_Payments,Header_Row)</definedName>
    <definedName name="Naam" localSheetId="0">VKWLEN!$B$9:$F$9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VKWLEN!$F$4:$F$48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VKWLEN!#REF!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VKWLEN!$A$3:$G$46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D54" i="1"/>
  <c r="C62" i="1" s="1"/>
  <c r="B65" i="1"/>
  <c r="C70" i="1"/>
  <c r="C73" i="1"/>
  <c r="C76" i="1"/>
  <c r="E121" i="1"/>
  <c r="F121" i="1"/>
  <c r="F124" i="1" s="1"/>
  <c r="D39" i="1" s="1"/>
  <c r="E122" i="1"/>
  <c r="F122" i="1"/>
  <c r="E123" i="1"/>
  <c r="E125" i="1" s="1"/>
  <c r="D38" i="1" s="1"/>
  <c r="F123" i="1"/>
  <c r="E124" i="1"/>
  <c r="E127" i="1"/>
  <c r="E131" i="1" s="1"/>
  <c r="D41" i="1" s="1"/>
  <c r="D46" i="1" s="1"/>
  <c r="E128" i="1"/>
  <c r="F128" i="1"/>
  <c r="E129" i="1"/>
  <c r="F129" i="1"/>
  <c r="E130" i="1"/>
  <c r="F130" i="1"/>
  <c r="F131" i="1"/>
  <c r="D42" i="1" s="1"/>
  <c r="A132" i="1"/>
  <c r="B66" i="1" s="1"/>
  <c r="G139" i="1"/>
  <c r="C141" i="1"/>
  <c r="D141" i="1"/>
  <c r="C178" i="1"/>
  <c r="F179" i="1"/>
  <c r="F180" i="1"/>
  <c r="F181" i="1"/>
  <c r="F182" i="1"/>
  <c r="F183" i="1"/>
  <c r="F184" i="1"/>
  <c r="C185" i="1"/>
  <c r="F185" i="1"/>
  <c r="C186" i="1"/>
  <c r="E186" i="1"/>
  <c r="E188" i="1"/>
  <c r="E61" i="1" s="1"/>
  <c r="C194" i="1"/>
  <c r="F199" i="1" s="1"/>
  <c r="C195" i="1"/>
  <c r="C196" i="1"/>
  <c r="D196" i="1"/>
  <c r="F196" i="1"/>
  <c r="C197" i="1"/>
  <c r="D197" i="1"/>
  <c r="F197" i="1"/>
  <c r="F198" i="1"/>
  <c r="F200" i="1"/>
  <c r="F201" i="1"/>
  <c r="F233" i="1"/>
  <c r="F234" i="1"/>
  <c r="F241" i="1" s="1"/>
  <c r="D16" i="1" s="1"/>
  <c r="D23" i="1" s="1"/>
  <c r="F235" i="1"/>
  <c r="F236" i="1"/>
  <c r="F237" i="1"/>
  <c r="F238" i="1"/>
  <c r="C239" i="1"/>
  <c r="F239" i="1"/>
  <c r="E62" i="1" l="1"/>
  <c r="E82" i="1" s="1"/>
  <c r="E78" i="1"/>
  <c r="F203" i="1"/>
  <c r="D17" i="1" s="1"/>
  <c r="D22" i="1" s="1"/>
  <c r="D25" i="1" s="1"/>
  <c r="D44" i="1" s="1"/>
  <c r="D174" i="1"/>
  <c r="C67" i="1" s="1"/>
  <c r="A145" i="1" s="1"/>
  <c r="C78" i="1" s="1"/>
  <c r="E79" i="1" s="1"/>
  <c r="E80" i="1" l="1"/>
  <c r="E84" i="1" s="1"/>
</calcChain>
</file>

<file path=xl/sharedStrings.xml><?xml version="1.0" encoding="utf-8"?>
<sst xmlns="http://schemas.openxmlformats.org/spreadsheetml/2006/main" count="151" uniqueCount="114">
  <si>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</si>
  <si>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</si>
  <si>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</si>
  <si>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</si>
  <si>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</si>
  <si>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</si>
  <si>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</si>
  <si>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</si>
  <si>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</si>
  <si>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</si>
  <si>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</si>
  <si>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</si>
  <si>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</si>
  <si>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</si>
  <si>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</si>
  <si>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</si>
  <si>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</si>
  <si>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</si>
  <si>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</si>
  <si>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</si>
  <si>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</si>
  <si>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</si>
  <si>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</si>
  <si>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</si>
  <si>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</si>
  <si>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</si>
  <si>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</si>
  <si>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</si>
  <si>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</si>
  <si>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</si>
  <si>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</si>
  <si>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</si>
  <si>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</si>
  <si>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</si>
  <si>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</si>
  <si>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</si>
  <si>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</si>
  <si>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</si>
  <si>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</si>
  <si>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</si>
  <si>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</si>
  <si>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</si>
  <si>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</si>
  <si>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</si>
  <si>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</si>
  <si>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</si>
  <si>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</si>
  <si>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</si>
  <si>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</si>
  <si>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</si>
  <si>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</si>
  <si>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</si>
  <si>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</si>
  <si>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</si>
  <si>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</si>
  <si>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</si>
  <si>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</si>
  <si>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</si>
  <si>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</si>
  <si>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</si>
  <si>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</si>
  <si>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</si>
  <si>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</si>
  <si>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</si>
  <si>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</si>
  <si>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</si>
  <si>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</si>
  <si>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</si>
  <si>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</si>
  <si>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</si>
  <si>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Aandeel basisakte of verkavelingsakte</t>
  </si>
  <si>
    <t>VERKOOP ONROEREND GOED WALLONIE MET HYPOTHECAIRE LENING</t>
  </si>
  <si>
    <t>HYPOTHECAIRE LENING</t>
  </si>
  <si>
    <t>Basis registratie</t>
  </si>
  <si>
    <t>Hoofdsom</t>
  </si>
  <si>
    <t>Aanhor.</t>
  </si>
  <si>
    <t>Basis ereloon</t>
  </si>
  <si>
    <t>Lening sociaal tarief?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</si>
  <si>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</si>
  <si>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</si>
  <si>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</si>
  <si>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</si>
  <si>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</si>
  <si>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</si>
  <si>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</si>
  <si>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</si>
  <si>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</si>
  <si>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</si>
  <si>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</si>
  <si>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</si>
  <si>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</si>
  <si>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</si>
  <si>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Diverse kosten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</si>
  <si>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</si>
  <si>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</si>
  <si>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</si>
  <si>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</si>
  <si>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</si>
  <si>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</si>
  <si>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</si>
  <si>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</si>
  <si>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</si>
  <si>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</si>
  <si>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</si>
  <si>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</si>
  <si>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</si>
  <si>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Kosten ten laste van de verkoper of de koper (maak de keuze)</t>
  </si>
  <si>
    <t>verkoper</t>
  </si>
  <si>
    <t>koper</t>
  </si>
  <si>
    <t>Bodemattesten (?)</t>
  </si>
  <si>
    <t>Totaal bijkomende kosten koper</t>
  </si>
  <si>
    <t>Totaal bijkomende kosten verkoper:</t>
  </si>
  <si>
    <t>Algemeen totaal koper: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</si>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</sst>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9" fontId="8" fillId="0" borderId="1">
      <protection locked="0"/>
    </xf>
    <xf numFmtId="0" fontId="15" fillId="0" borderId="11" applyNumberFormat="0" applyFill="0" applyAlignment="0" applyProtection="0"/>
  </cellStyleXfs>
  <cellXfs count="97">
    <xf numFmtId="0" fontId="0" fillId="0" borderId="0" xfId="0"/>
    <xf numFmtId="166" fontId="0" fillId="2" borderId="2" xfId="0" applyNumberFormat="1" applyFill="1" applyBorder="1" applyAlignment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3" xfId="0" applyFont="1" applyFill="1" applyBorder="1" applyAlignment="1" applyProtection="1">
      <alignment horizontal="left"/>
      <protection hidden="1"/>
    </xf>
    <xf numFmtId="166" fontId="1" fillId="2" borderId="4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4" xfId="0" applyFont="1" applyFill="1" applyBorder="1" applyAlignment="1" applyProtection="1">
      <alignment horizontal="left"/>
      <protection hidden="1"/>
    </xf>
    <xf numFmtId="0" fontId="1" fillId="2" borderId="4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168" fontId="0" fillId="2" borderId="0" xfId="0" applyNumberFormat="1" applyFill="1" applyBorder="1" applyProtection="1"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168" fontId="1" fillId="2" borderId="0" xfId="0" applyNumberFormat="1" applyFont="1" applyFill="1" applyProtection="1">
      <protection hidden="1"/>
    </xf>
    <xf numFmtId="0" fontId="4" fillId="2" borderId="0" xfId="0" applyFont="1" applyFill="1" applyProtection="1">
      <protection hidden="1"/>
    </xf>
    <xf numFmtId="17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1" fontId="5" fillId="2" borderId="6" xfId="0" applyNumberFormat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169" fontId="6" fillId="2" borderId="6" xfId="0" applyNumberFormat="1" applyFont="1" applyFill="1" applyBorder="1" applyProtection="1">
      <protection hidden="1"/>
    </xf>
    <xf numFmtId="171" fontId="6" fillId="2" borderId="6" xfId="0" applyNumberFormat="1" applyFont="1" applyFill="1" applyBorder="1" applyProtection="1">
      <protection hidden="1"/>
    </xf>
    <xf numFmtId="172" fontId="6" fillId="2" borderId="6" xfId="0" applyNumberFormat="1" applyFont="1" applyFill="1" applyBorder="1" applyProtection="1">
      <protection hidden="1"/>
    </xf>
    <xf numFmtId="172" fontId="6" fillId="2" borderId="7" xfId="0" applyNumberFormat="1" applyFont="1" applyFill="1" applyBorder="1" applyProtection="1">
      <protection hidden="1"/>
    </xf>
    <xf numFmtId="0" fontId="6" fillId="2" borderId="8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9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1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Protection="1">
      <protection hidden="1"/>
    </xf>
    <xf numFmtId="169" fontId="5" fillId="2" borderId="6" xfId="0" applyNumberFormat="1" applyFont="1" applyFill="1" applyBorder="1" applyProtection="1">
      <protection hidden="1"/>
    </xf>
    <xf numFmtId="0" fontId="11" fillId="3" borderId="2" xfId="0" applyFont="1" applyFill="1" applyBorder="1" applyAlignment="1" applyProtection="1">
      <alignment horizontal="left"/>
      <protection hidden="1"/>
    </xf>
    <xf numFmtId="0" fontId="12" fillId="3" borderId="2" xfId="0" applyFont="1" applyFill="1" applyBorder="1" applyAlignment="1" applyProtection="1">
      <alignment horizontal="left"/>
      <protection hidden="1"/>
    </xf>
    <xf numFmtId="0" fontId="13" fillId="3" borderId="2" xfId="0" applyNumberFormat="1" applyFont="1" applyFill="1" applyBorder="1" applyAlignment="1" applyProtection="1">
      <protection hidden="1"/>
    </xf>
    <xf numFmtId="0" fontId="11" fillId="3" borderId="0" xfId="13" applyFont="1" applyFill="1" applyBorder="1" applyAlignment="1" applyProtection="1">
      <alignment horizontal="left" vertical="center"/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/>
    <xf numFmtId="165" fontId="1" fillId="2" borderId="0" xfId="13" applyNumberFormat="1" applyFill="1" applyBorder="1" applyAlignment="1" applyProtection="1">
      <alignment horizontal="left"/>
      <protection hidden="1"/>
    </xf>
    <xf numFmtId="3" fontId="1" fillId="2" borderId="0" xfId="13" applyNumberFormat="1" applyFont="1" applyFill="1"/>
    <xf numFmtId="4" fontId="1" fillId="4" borderId="0" xfId="0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4" fillId="4" borderId="0" xfId="0" applyFont="1" applyFill="1" applyProtection="1">
      <protection hidden="1"/>
    </xf>
    <xf numFmtId="0" fontId="2" fillId="2" borderId="10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3" fontId="1" fillId="5" borderId="0" xfId="0" applyNumberFormat="1" applyFont="1" applyFill="1" applyProtection="1">
      <protection hidden="1"/>
    </xf>
    <xf numFmtId="165" fontId="0" fillId="6" borderId="0" xfId="0" applyNumberFormat="1" applyFill="1" applyBorder="1" applyAlignment="1" applyProtection="1">
      <protection locked="0" hidden="1"/>
    </xf>
    <xf numFmtId="165" fontId="1" fillId="7" borderId="0" xfId="13" applyNumberFormat="1" applyFill="1" applyBorder="1" applyAlignment="1" applyProtection="1">
      <protection locked="0"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2" borderId="4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165" fontId="0" fillId="2" borderId="4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0" fontId="0" fillId="6" borderId="0" xfId="0" applyFill="1" applyBorder="1" applyAlignment="1" applyProtection="1">
      <alignment horizontal="center"/>
      <protection locked="0"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1" fillId="2" borderId="0" xfId="13" applyFill="1" applyBorder="1" applyAlignment="1" applyProtection="1">
      <alignment horizontal="right"/>
      <protection hidden="1"/>
    </xf>
    <xf numFmtId="0" fontId="2" fillId="8" borderId="10" xfId="0" applyFont="1" applyFill="1" applyBorder="1" applyAlignment="1" applyProtection="1">
      <alignment horizontal="left"/>
      <protection hidden="1"/>
    </xf>
    <xf numFmtId="165" fontId="0" fillId="6" borderId="0" xfId="0" applyNumberFormat="1" applyFill="1" applyBorder="1" applyAlignment="1" applyProtection="1">
      <alignment horizontal="left"/>
      <protection locked="0" hidden="1"/>
    </xf>
    <xf numFmtId="0" fontId="0" fillId="6" borderId="0" xfId="0" applyFill="1" applyBorder="1" applyAlignment="1" applyProtection="1">
      <alignment horizontal="center"/>
      <protection locked="0" hidden="1"/>
    </xf>
    <xf numFmtId="165" fontId="0" fillId="7" borderId="0" xfId="0" applyNumberFormat="1" applyFill="1" applyBorder="1" applyAlignment="1" applyProtection="1">
      <alignment horizontal="left"/>
      <protection locked="0" hidden="1"/>
    </xf>
    <xf numFmtId="0" fontId="2" fillId="9" borderId="10" xfId="0" applyFont="1" applyFill="1" applyBorder="1" applyAlignment="1" applyProtection="1">
      <alignment horizontal="left"/>
      <protection hidden="1"/>
    </xf>
    <xf numFmtId="165" fontId="0" fillId="10" borderId="10" xfId="0" applyNumberFormat="1" applyFill="1" applyBorder="1" applyProtection="1">
      <protection hidden="1"/>
    </xf>
    <xf numFmtId="164" fontId="2" fillId="8" borderId="10" xfId="0" applyNumberFormat="1" applyFont="1" applyFill="1" applyBorder="1" applyAlignment="1" applyProtection="1">
      <alignment horizontal="right"/>
      <protection hidden="1"/>
    </xf>
    <xf numFmtId="164" fontId="2" fillId="9" borderId="10" xfId="0" applyNumberFormat="1" applyFont="1" applyFill="1" applyBorder="1" applyAlignment="1" applyProtection="1">
      <alignment horizontal="right"/>
      <protection hidden="1"/>
    </xf>
    <xf numFmtId="165" fontId="1" fillId="11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8" borderId="10" xfId="13" applyNumberFormat="1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left"/>
      <protection hidden="1"/>
    </xf>
    <xf numFmtId="167" fontId="2" fillId="6" borderId="0" xfId="0" applyNumberFormat="1" applyFont="1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165" fontId="0" fillId="11" borderId="0" xfId="0" applyNumberFormat="1" applyFill="1" applyBorder="1" applyAlignment="1" applyProtection="1">
      <protection hidden="1"/>
    </xf>
    <xf numFmtId="165" fontId="0" fillId="6" borderId="0" xfId="0" applyNumberFormat="1" applyFill="1" applyBorder="1" applyAlignment="1" applyProtection="1">
      <protection locked="0" hidden="1"/>
    </xf>
    <xf numFmtId="165" fontId="1" fillId="6" borderId="0" xfId="13" applyNumberFormat="1" applyFill="1" applyBorder="1" applyAlignment="1" applyProtection="1">
      <alignment horizontal="left"/>
      <protection locked="0"/>
    </xf>
    <xf numFmtId="165" fontId="1" fillId="11" borderId="0" xfId="13" applyNumberFormat="1" applyFill="1" applyBorder="1" applyAlignment="1" applyProtection="1">
      <alignment horizontal="left"/>
      <protection locked="0"/>
    </xf>
    <xf numFmtId="0" fontId="1" fillId="6" borderId="0" xfId="13" applyFont="1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center"/>
      <protection locked="0"/>
    </xf>
    <xf numFmtId="166" fontId="13" fillId="2" borderId="2" xfId="0" applyNumberFormat="1" applyFont="1" applyFill="1" applyBorder="1" applyAlignment="1" applyProtection="1">
      <protection hidden="1"/>
    </xf>
    <xf numFmtId="164" fontId="1" fillId="12" borderId="0" xfId="0" applyNumberFormat="1" applyFont="1" applyFill="1" applyAlignment="1" applyProtection="1">
      <alignment horizontal="right"/>
      <protection locked="0"/>
    </xf>
    <xf numFmtId="164" fontId="1" fillId="6" borderId="0" xfId="0" applyNumberFormat="1" applyFont="1" applyFill="1" applyAlignment="1" applyProtection="1">
      <alignment horizontal="right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LENDAC.xlsx" TargetMode="External"/><Relationship Id="rId2" Type="http://schemas.openxmlformats.org/officeDocument/2006/relationships/hyperlink" Target="VKWLENAK.xlsx" TargetMode="External"/><Relationship Id="rId1" Type="http://schemas.openxmlformats.org/officeDocument/2006/relationships/hyperlink" Target="VKWLEN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LEN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32.85546875" style="2" customWidth="1"/>
    <col min="2" max="2" width="20.85546875" style="2" customWidth="1"/>
    <col min="3" max="3" width="19.5703125" style="2" bestFit="1" customWidth="1"/>
    <col min="4" max="4" width="18.7109375" style="2" customWidth="1"/>
    <col min="5" max="5" width="16.7109375" style="2" customWidth="1"/>
    <col min="6" max="6" width="12.28515625" style="2" customWidth="1"/>
    <col min="7" max="7" width="15.85546875" style="2" bestFit="1" customWidth="1"/>
    <col min="8" max="8" width="12.85546875" style="2" customWidth="1"/>
    <col min="9" max="16" width="9.140625" style="2"/>
    <col min="17" max="17" width="12.140625" style="2" bestFit="1" customWidth="1"/>
    <col min="18" max="16384" width="9.140625" style="2"/>
  </cols>
  <sheetData>
    <row r="1" spans="1:7" ht="18.75" thickTop="1" x14ac:dyDescent="0.25">
      <c r="A1" s="47" t="s">
        <v>71</v>
      </c>
      <c r="B1" s="48"/>
      <c r="C1" s="48"/>
      <c r="D1" s="48"/>
      <c r="E1" s="49"/>
      <c r="F1" s="94"/>
      <c r="G1" s="1"/>
    </row>
    <row r="2" spans="1:7" x14ac:dyDescent="0.2">
      <c r="A2" s="3"/>
      <c r="B2" s="3"/>
      <c r="C2" s="3"/>
      <c r="D2" s="3"/>
      <c r="E2" s="4"/>
      <c r="F2" s="5"/>
      <c r="G2" s="5"/>
    </row>
    <row r="3" spans="1:7" x14ac:dyDescent="0.2">
      <c r="A3" s="3" t="s">
        <v>0</v>
      </c>
      <c r="B3" s="86"/>
      <c r="C3" s="3"/>
      <c r="D3" s="3"/>
      <c r="E3" s="5"/>
      <c r="F3" s="5"/>
      <c r="G3" s="4"/>
    </row>
    <row r="4" spans="1:7" x14ac:dyDescent="0.2">
      <c r="A4" s="3" t="s">
        <v>1</v>
      </c>
      <c r="B4" s="87"/>
      <c r="C4" s="85"/>
      <c r="F4" s="5"/>
    </row>
    <row r="5" spans="1:7" x14ac:dyDescent="0.2">
      <c r="A5" s="5" t="s">
        <v>2</v>
      </c>
      <c r="B5" s="89">
        <v>0</v>
      </c>
      <c r="C5" s="6"/>
      <c r="D5" s="5"/>
      <c r="E5" s="7"/>
      <c r="F5" s="5"/>
    </row>
    <row r="6" spans="1:7" x14ac:dyDescent="0.2">
      <c r="A6" s="5" t="s">
        <v>3</v>
      </c>
      <c r="B6" s="64"/>
      <c r="C6" s="6"/>
      <c r="D6" s="5"/>
      <c r="E6" s="7"/>
      <c r="F6" s="5"/>
    </row>
    <row r="7" spans="1:7" x14ac:dyDescent="0.2">
      <c r="A7" s="10" t="s">
        <v>4</v>
      </c>
      <c r="B7" s="88">
        <f>SUM(B5:B6)</f>
        <v>0</v>
      </c>
      <c r="C7" s="6"/>
      <c r="D7" s="5"/>
      <c r="E7" s="7"/>
      <c r="F7" s="5"/>
    </row>
    <row r="8" spans="1:7" x14ac:dyDescent="0.2">
      <c r="A8" s="8" t="s">
        <v>5</v>
      </c>
      <c r="B8" s="65">
        <v>0</v>
      </c>
      <c r="C8" s="6"/>
      <c r="D8" s="5"/>
      <c r="E8" s="7"/>
      <c r="F8" s="5"/>
    </row>
    <row r="9" spans="1:7" x14ac:dyDescent="0.2">
      <c r="A9" s="9" t="s">
        <v>6</v>
      </c>
      <c r="B9" s="6"/>
      <c r="C9" s="71" t="s">
        <v>11</v>
      </c>
      <c r="F9" s="5"/>
    </row>
    <row r="10" spans="1:7" x14ac:dyDescent="0.2">
      <c r="A10" s="9" t="s">
        <v>8</v>
      </c>
      <c r="B10" s="6"/>
      <c r="C10" s="71" t="s">
        <v>33</v>
      </c>
      <c r="D10" s="10"/>
      <c r="E10" s="7"/>
      <c r="F10" s="5"/>
    </row>
    <row r="11" spans="1:7" x14ac:dyDescent="0.2">
      <c r="A11" s="9" t="s">
        <v>10</v>
      </c>
      <c r="B11" s="6"/>
      <c r="C11" s="71" t="s">
        <v>11</v>
      </c>
      <c r="F11" s="5"/>
      <c r="G11" s="7"/>
    </row>
    <row r="12" spans="1:7" x14ac:dyDescent="0.2">
      <c r="A12" s="8" t="s">
        <v>12</v>
      </c>
      <c r="B12" s="11"/>
      <c r="C12" s="72" t="s">
        <v>11</v>
      </c>
      <c r="D12" s="6"/>
      <c r="E12" s="10"/>
      <c r="F12" s="5"/>
      <c r="G12" s="7"/>
    </row>
    <row r="13" spans="1:7" ht="13.5" thickBot="1" x14ac:dyDescent="0.25">
      <c r="A13" s="12" t="s">
        <v>13</v>
      </c>
      <c r="B13" s="3"/>
      <c r="C13" s="3"/>
      <c r="F13" s="5"/>
      <c r="G13" s="5"/>
    </row>
    <row r="14" spans="1:7" ht="14.25" thickTop="1" thickBot="1" x14ac:dyDescent="0.25">
      <c r="A14" s="74" t="s">
        <v>14</v>
      </c>
      <c r="B14" s="3"/>
      <c r="C14" s="3"/>
      <c r="D14" s="3"/>
      <c r="E14" s="5"/>
      <c r="F14" s="5"/>
      <c r="G14" s="5"/>
    </row>
    <row r="15" spans="1:7" ht="14.25" thickTop="1" thickBot="1" x14ac:dyDescent="0.25">
      <c r="A15" s="3"/>
      <c r="B15" s="3"/>
      <c r="C15" s="3"/>
      <c r="D15" s="3"/>
      <c r="E15" s="5"/>
      <c r="F15" s="5"/>
      <c r="G15" s="5"/>
    </row>
    <row r="16" spans="1:7" ht="14.25" thickTop="1" thickBot="1" x14ac:dyDescent="0.25">
      <c r="A16" s="14" t="s">
        <v>15</v>
      </c>
      <c r="B16" s="3"/>
      <c r="C16" s="3"/>
      <c r="D16" s="67">
        <f>IF(AND(C9="ja",C12="ja"),F241-250,F241)</f>
        <v>0</v>
      </c>
    </row>
    <row r="17" spans="1:7" ht="13.5" thickTop="1" x14ac:dyDescent="0.2">
      <c r="A17" s="9" t="s">
        <v>16</v>
      </c>
      <c r="B17" s="6"/>
      <c r="C17" s="6"/>
      <c r="D17" s="66">
        <f>F203</f>
        <v>0</v>
      </c>
      <c r="E17" s="68"/>
      <c r="F17" s="10"/>
      <c r="G17" s="7"/>
    </row>
    <row r="18" spans="1:7" x14ac:dyDescent="0.2">
      <c r="A18" s="6" t="s">
        <v>17</v>
      </c>
      <c r="B18" s="6"/>
      <c r="C18" s="6"/>
      <c r="D18" s="75">
        <v>0</v>
      </c>
      <c r="E18" s="68"/>
      <c r="F18" s="5"/>
      <c r="G18" s="5"/>
    </row>
    <row r="19" spans="1:7" x14ac:dyDescent="0.2">
      <c r="A19" s="9" t="s">
        <v>18</v>
      </c>
      <c r="B19" s="76">
        <v>0</v>
      </c>
      <c r="C19" s="6"/>
      <c r="D19" s="66">
        <f>B19*30</f>
        <v>0</v>
      </c>
      <c r="E19" s="68"/>
      <c r="F19" s="5"/>
      <c r="G19" s="5"/>
    </row>
    <row r="20" spans="1:7" x14ac:dyDescent="0.2">
      <c r="A20" s="9" t="s">
        <v>19</v>
      </c>
      <c r="B20" s="6"/>
      <c r="C20" s="6"/>
      <c r="D20" s="75">
        <v>770</v>
      </c>
      <c r="E20" s="68"/>
      <c r="F20" s="5"/>
      <c r="G20" s="5"/>
    </row>
    <row r="21" spans="1:7" ht="13.5" thickBot="1" x14ac:dyDescent="0.25">
      <c r="A21" s="9" t="s">
        <v>70</v>
      </c>
      <c r="B21" s="6"/>
      <c r="C21" s="6"/>
      <c r="D21" s="77">
        <v>0</v>
      </c>
      <c r="E21" s="68"/>
      <c r="F21" s="5"/>
      <c r="G21" s="5"/>
    </row>
    <row r="22" spans="1:7" ht="14.25" thickTop="1" thickBot="1" x14ac:dyDescent="0.25">
      <c r="A22" s="16" t="s">
        <v>20</v>
      </c>
      <c r="B22" s="6"/>
      <c r="D22" s="69">
        <f>SUM(D17:D21)</f>
        <v>770</v>
      </c>
      <c r="F22" s="5"/>
      <c r="G22" s="5"/>
    </row>
    <row r="23" spans="1:7" ht="14.25" thickTop="1" thickBot="1" x14ac:dyDescent="0.25">
      <c r="B23" s="6"/>
      <c r="C23" s="17" t="s">
        <v>21</v>
      </c>
      <c r="D23" s="67">
        <f>(D16+D20)*21%</f>
        <v>161.69999999999999</v>
      </c>
      <c r="F23" s="5"/>
      <c r="G23" s="5"/>
    </row>
    <row r="24" spans="1:7" ht="14.25" thickTop="1" thickBot="1" x14ac:dyDescent="0.25">
      <c r="A24" s="18"/>
      <c r="B24" s="6"/>
      <c r="C24" s="19"/>
      <c r="D24" s="70"/>
      <c r="F24" s="5"/>
      <c r="G24" s="5"/>
    </row>
    <row r="25" spans="1:7" ht="14.25" thickTop="1" thickBot="1" x14ac:dyDescent="0.25">
      <c r="A25" s="21" t="s">
        <v>22</v>
      </c>
      <c r="B25" s="22"/>
      <c r="C25" s="23"/>
      <c r="D25" s="79">
        <f>SUM(D16:D23)-D22</f>
        <v>931.7</v>
      </c>
      <c r="F25" s="5"/>
      <c r="G25" s="5"/>
    </row>
    <row r="26" spans="1:7" ht="14.25" thickTop="1" thickBot="1" x14ac:dyDescent="0.25">
      <c r="A26" s="9"/>
      <c r="B26" s="6"/>
      <c r="C26" s="6"/>
      <c r="D26" s="23"/>
      <c r="E26" s="24"/>
      <c r="F26" s="5"/>
      <c r="G26" s="5"/>
    </row>
    <row r="27" spans="1:7" ht="14.25" thickTop="1" thickBot="1" x14ac:dyDescent="0.25">
      <c r="A27" s="78" t="s">
        <v>23</v>
      </c>
      <c r="B27" s="62"/>
      <c r="C27" s="6"/>
      <c r="D27" s="23"/>
      <c r="E27" s="60"/>
      <c r="F27" s="5"/>
      <c r="G27" s="5"/>
    </row>
    <row r="28" spans="1:7" ht="13.5" thickTop="1" x14ac:dyDescent="0.2">
      <c r="A28" s="9"/>
      <c r="B28" s="6"/>
      <c r="C28" s="6"/>
      <c r="D28" s="23"/>
      <c r="E28" s="60"/>
      <c r="F28" s="5"/>
      <c r="G28" s="5"/>
    </row>
    <row r="29" spans="1:7" x14ac:dyDescent="0.2">
      <c r="A29" s="9" t="s">
        <v>25</v>
      </c>
      <c r="B29" s="6"/>
      <c r="C29" s="6"/>
      <c r="D29" s="95">
        <v>0</v>
      </c>
      <c r="E29" s="60"/>
      <c r="F29" s="5"/>
      <c r="G29" s="5"/>
    </row>
    <row r="30" spans="1:7" ht="13.5" thickBot="1" x14ac:dyDescent="0.25">
      <c r="A30" s="9"/>
      <c r="B30" s="6"/>
      <c r="C30" s="6"/>
      <c r="D30" s="61"/>
      <c r="E30" s="60"/>
      <c r="F30" s="5"/>
      <c r="G30" s="5"/>
    </row>
    <row r="31" spans="1:7" ht="14.25" thickTop="1" thickBot="1" x14ac:dyDescent="0.25">
      <c r="A31" s="13" t="s">
        <v>106</v>
      </c>
      <c r="B31" s="13"/>
      <c r="C31" s="13"/>
      <c r="D31" s="62"/>
      <c r="E31" s="60"/>
      <c r="F31" s="5"/>
      <c r="G31" s="5"/>
    </row>
    <row r="32" spans="1:7" ht="13.5" thickTop="1" x14ac:dyDescent="0.2">
      <c r="A32" s="9"/>
      <c r="B32" s="6"/>
      <c r="C32" s="6"/>
      <c r="D32" s="61"/>
      <c r="E32" s="60"/>
      <c r="F32" s="5"/>
      <c r="G32" s="5"/>
    </row>
    <row r="33" spans="1:7" x14ac:dyDescent="0.2">
      <c r="A33" s="9" t="s">
        <v>24</v>
      </c>
      <c r="B33" s="6"/>
      <c r="C33" s="87" t="s">
        <v>107</v>
      </c>
      <c r="D33" s="96">
        <v>0</v>
      </c>
      <c r="E33" s="60"/>
      <c r="F33" s="5"/>
      <c r="G33" s="5"/>
    </row>
    <row r="34" spans="1:7" x14ac:dyDescent="0.2">
      <c r="A34" s="9" t="s">
        <v>26</v>
      </c>
      <c r="B34" s="6"/>
      <c r="C34" s="87" t="s">
        <v>108</v>
      </c>
      <c r="D34" s="96">
        <v>0</v>
      </c>
      <c r="E34" s="60"/>
      <c r="F34" s="5"/>
      <c r="G34" s="5"/>
    </row>
    <row r="35" spans="1:7" x14ac:dyDescent="0.2">
      <c r="A35" s="9" t="s">
        <v>109</v>
      </c>
      <c r="B35" s="6"/>
      <c r="C35" s="87" t="s">
        <v>107</v>
      </c>
      <c r="D35" s="96">
        <v>0</v>
      </c>
      <c r="E35" s="60"/>
      <c r="F35" s="5"/>
      <c r="G35" s="5"/>
    </row>
    <row r="36" spans="1:7" x14ac:dyDescent="0.2">
      <c r="A36" s="9" t="s">
        <v>27</v>
      </c>
      <c r="B36" s="6"/>
      <c r="C36" s="87" t="s">
        <v>108</v>
      </c>
      <c r="D36" s="96">
        <v>0</v>
      </c>
      <c r="E36" s="60"/>
      <c r="F36" s="5"/>
      <c r="G36" s="5"/>
    </row>
    <row r="37" spans="1:7" ht="13.5" thickBot="1" x14ac:dyDescent="0.25">
      <c r="A37" s="9"/>
      <c r="B37" s="6"/>
      <c r="C37" s="6"/>
      <c r="D37" s="61"/>
      <c r="E37" s="60"/>
      <c r="F37" s="5"/>
      <c r="G37" s="5"/>
    </row>
    <row r="38" spans="1:7" ht="14.25" thickTop="1" thickBot="1" x14ac:dyDescent="0.25">
      <c r="A38" s="16" t="s">
        <v>110</v>
      </c>
      <c r="B38" s="6"/>
      <c r="C38" s="6"/>
      <c r="D38" s="61">
        <f>E125</f>
        <v>0</v>
      </c>
      <c r="E38" s="60"/>
      <c r="F38" s="5"/>
      <c r="G38" s="5"/>
    </row>
    <row r="39" spans="1:7" ht="14.25" thickTop="1" thickBot="1" x14ac:dyDescent="0.25">
      <c r="A39" s="9"/>
      <c r="B39" s="6"/>
      <c r="C39" s="17" t="s">
        <v>21</v>
      </c>
      <c r="D39" s="61">
        <f>F124</f>
        <v>0</v>
      </c>
      <c r="E39" s="60"/>
      <c r="F39" s="5"/>
      <c r="G39" s="5"/>
    </row>
    <row r="40" spans="1:7" ht="14.25" thickTop="1" thickBot="1" x14ac:dyDescent="0.25">
      <c r="A40" s="9"/>
      <c r="B40" s="6"/>
      <c r="C40" s="6"/>
      <c r="D40" s="61"/>
      <c r="E40" s="60"/>
      <c r="F40" s="5"/>
      <c r="G40" s="5"/>
    </row>
    <row r="41" spans="1:7" ht="14.25" thickTop="1" thickBot="1" x14ac:dyDescent="0.25">
      <c r="A41" s="16" t="s">
        <v>111</v>
      </c>
      <c r="B41" s="6"/>
      <c r="C41" s="6"/>
      <c r="D41" s="61">
        <f>E131</f>
        <v>0</v>
      </c>
      <c r="E41" s="60"/>
      <c r="F41" s="5"/>
      <c r="G41" s="5"/>
    </row>
    <row r="42" spans="1:7" ht="14.25" thickTop="1" thickBot="1" x14ac:dyDescent="0.25">
      <c r="A42" s="9"/>
      <c r="B42" s="6"/>
      <c r="C42" s="17" t="s">
        <v>21</v>
      </c>
      <c r="D42" s="61">
        <f>F131</f>
        <v>0</v>
      </c>
      <c r="E42" s="60"/>
      <c r="F42" s="5"/>
      <c r="G42" s="5"/>
    </row>
    <row r="43" spans="1:7" ht="14.25" thickTop="1" thickBot="1" x14ac:dyDescent="0.25">
      <c r="A43" s="9"/>
      <c r="B43" s="6"/>
      <c r="C43" s="6"/>
      <c r="D43" s="61"/>
      <c r="E43" s="60"/>
      <c r="F43" s="5"/>
      <c r="G43" s="5"/>
    </row>
    <row r="44" spans="1:7" ht="14.25" thickTop="1" thickBot="1" x14ac:dyDescent="0.25">
      <c r="A44" s="59" t="s">
        <v>112</v>
      </c>
      <c r="B44" s="6"/>
      <c r="C44" s="6"/>
      <c r="D44" s="80">
        <f>D25+D38+D39</f>
        <v>931.7</v>
      </c>
      <c r="F44" s="5"/>
      <c r="G44" s="5"/>
    </row>
    <row r="45" spans="1:7" ht="14.25" thickTop="1" thickBot="1" x14ac:dyDescent="0.25">
      <c r="A45" s="6"/>
      <c r="B45" s="6"/>
      <c r="C45" s="6"/>
      <c r="D45" s="60"/>
      <c r="F45" s="5"/>
      <c r="G45" s="7"/>
    </row>
    <row r="46" spans="1:7" ht="14.25" thickTop="1" thickBot="1" x14ac:dyDescent="0.25">
      <c r="A46" s="59" t="s">
        <v>28</v>
      </c>
      <c r="B46" s="6"/>
      <c r="C46" s="6"/>
      <c r="D46" s="81">
        <f>D29+D41+D42</f>
        <v>0</v>
      </c>
      <c r="F46" s="5"/>
      <c r="G46" s="7"/>
    </row>
    <row r="47" spans="1:7" ht="13.5" thickTop="1" x14ac:dyDescent="0.2">
      <c r="A47" s="6"/>
      <c r="B47" s="6"/>
      <c r="C47" s="6"/>
      <c r="D47" s="19"/>
      <c r="E47" s="7"/>
      <c r="F47" s="5"/>
      <c r="G47" s="7"/>
    </row>
    <row r="48" spans="1:7" x14ac:dyDescent="0.2">
      <c r="A48" s="9"/>
      <c r="B48" s="6"/>
      <c r="C48" s="6"/>
      <c r="D48" s="6"/>
      <c r="E48" s="7"/>
      <c r="F48" s="5"/>
      <c r="G48" s="7"/>
    </row>
    <row r="50" spans="1:8" ht="18" x14ac:dyDescent="0.2">
      <c r="A50" s="50" t="s">
        <v>72</v>
      </c>
      <c r="B50" s="51"/>
      <c r="C50" s="52"/>
      <c r="D50" s="52"/>
      <c r="E50" s="52"/>
      <c r="F50" s="52"/>
      <c r="G50" s="52"/>
      <c r="H50" s="52"/>
    </row>
    <row r="51" spans="1:8" x14ac:dyDescent="0.2">
      <c r="A51" s="8"/>
      <c r="B51" s="8"/>
      <c r="C51" s="52"/>
      <c r="D51" s="52"/>
      <c r="E51" s="52"/>
      <c r="F51" s="52"/>
      <c r="G51" s="52"/>
      <c r="H51" s="52"/>
    </row>
    <row r="52" spans="1:8" x14ac:dyDescent="0.2">
      <c r="A52" s="8" t="s">
        <v>73</v>
      </c>
      <c r="B52" s="53"/>
      <c r="C52" s="8" t="s">
        <v>74</v>
      </c>
      <c r="D52" s="90">
        <v>0</v>
      </c>
      <c r="E52" s="52"/>
      <c r="F52" s="52"/>
      <c r="G52" s="52"/>
      <c r="H52" s="52"/>
    </row>
    <row r="53" spans="1:8" x14ac:dyDescent="0.2">
      <c r="A53" s="8"/>
      <c r="B53" s="53"/>
      <c r="C53" s="8" t="s">
        <v>75</v>
      </c>
      <c r="D53" s="90">
        <v>0</v>
      </c>
      <c r="E53" s="52"/>
      <c r="F53" s="52"/>
      <c r="G53" s="52"/>
      <c r="H53" s="52"/>
    </row>
    <row r="54" spans="1:8" x14ac:dyDescent="0.2">
      <c r="A54" s="8"/>
      <c r="B54" s="53"/>
      <c r="C54" s="8" t="s">
        <v>4</v>
      </c>
      <c r="D54" s="82">
        <f>SUM(D52:D53)</f>
        <v>0</v>
      </c>
      <c r="E54" s="52"/>
      <c r="F54" s="52"/>
      <c r="G54" s="52"/>
      <c r="H54" s="52"/>
    </row>
    <row r="55" spans="1:8" x14ac:dyDescent="0.2">
      <c r="A55" s="8"/>
      <c r="B55" s="53"/>
      <c r="C55" s="8"/>
      <c r="D55" s="54"/>
      <c r="E55" s="52"/>
      <c r="F55" s="52"/>
      <c r="G55" s="52"/>
      <c r="H55" s="52"/>
    </row>
    <row r="56" spans="1:8" x14ac:dyDescent="0.2">
      <c r="A56" s="8" t="s">
        <v>76</v>
      </c>
      <c r="B56" s="53"/>
      <c r="C56" s="8"/>
      <c r="D56" s="91">
        <v>0</v>
      </c>
      <c r="E56" s="52"/>
      <c r="F56" s="52"/>
      <c r="G56" s="52"/>
      <c r="H56" s="52"/>
    </row>
    <row r="57" spans="1:8" x14ac:dyDescent="0.2">
      <c r="A57" s="8"/>
      <c r="B57" s="53"/>
      <c r="C57" s="8"/>
      <c r="D57" s="52"/>
      <c r="E57" s="52"/>
      <c r="F57" s="52"/>
      <c r="G57" s="52"/>
      <c r="H57" s="52"/>
    </row>
    <row r="58" spans="1:8" x14ac:dyDescent="0.2">
      <c r="A58" s="8" t="s">
        <v>77</v>
      </c>
      <c r="B58" s="53"/>
      <c r="C58" s="92" t="s">
        <v>11</v>
      </c>
      <c r="D58" s="52"/>
      <c r="E58" s="52"/>
      <c r="F58" s="52"/>
      <c r="G58" s="52"/>
      <c r="H58" s="52"/>
    </row>
    <row r="59" spans="1:8" x14ac:dyDescent="0.2">
      <c r="A59" s="9" t="s">
        <v>105</v>
      </c>
      <c r="C59" s="93">
        <v>1</v>
      </c>
      <c r="D59" s="52"/>
      <c r="E59" s="52"/>
      <c r="F59" s="52"/>
      <c r="G59" s="52"/>
      <c r="H59" s="52"/>
    </row>
    <row r="60" spans="1:8" x14ac:dyDescent="0.2">
      <c r="A60" s="8" t="s">
        <v>13</v>
      </c>
      <c r="B60" s="53"/>
      <c r="C60" s="8"/>
      <c r="D60" s="52"/>
      <c r="E60" s="52"/>
      <c r="F60" s="52"/>
      <c r="G60" s="52"/>
      <c r="H60" s="52"/>
    </row>
    <row r="61" spans="1:8" x14ac:dyDescent="0.2">
      <c r="A61" s="8"/>
      <c r="B61" s="52"/>
      <c r="C61" s="52"/>
      <c r="D61" s="73" t="s">
        <v>15</v>
      </c>
      <c r="E61" s="83">
        <f>IF(C58="ja",E188/2+4.239,E188)</f>
        <v>0</v>
      </c>
    </row>
    <row r="62" spans="1:8" x14ac:dyDescent="0.2">
      <c r="A62" s="8" t="s">
        <v>78</v>
      </c>
      <c r="B62" s="52"/>
      <c r="C62" s="54">
        <f>D54/100</f>
        <v>0</v>
      </c>
      <c r="D62" s="73" t="s">
        <v>79</v>
      </c>
      <c r="E62" s="83">
        <f>E61*21/100</f>
        <v>0</v>
      </c>
    </row>
    <row r="63" spans="1:8" x14ac:dyDescent="0.2">
      <c r="A63" s="8" t="s">
        <v>80</v>
      </c>
      <c r="B63" s="52"/>
      <c r="C63" s="90">
        <v>0</v>
      </c>
      <c r="D63" s="73"/>
      <c r="E63" s="83"/>
    </row>
    <row r="64" spans="1:8" x14ac:dyDescent="0.2">
      <c r="A64" s="8"/>
      <c r="B64" s="52"/>
      <c r="C64" s="54"/>
      <c r="D64" s="73"/>
      <c r="E64" s="83"/>
    </row>
    <row r="65" spans="1:5" x14ac:dyDescent="0.2">
      <c r="A65" s="8" t="s">
        <v>81</v>
      </c>
      <c r="B65" s="54">
        <f>D54*0.3%</f>
        <v>0</v>
      </c>
      <c r="C65" s="54"/>
      <c r="D65" s="73"/>
      <c r="E65" s="83"/>
    </row>
    <row r="66" spans="1:5" x14ac:dyDescent="0.2">
      <c r="A66" s="8" t="s">
        <v>82</v>
      </c>
      <c r="B66" s="54">
        <f>A132*C59</f>
        <v>87.31</v>
      </c>
      <c r="C66" s="54"/>
      <c r="D66" s="73"/>
      <c r="E66" s="83"/>
    </row>
    <row r="67" spans="1:5" x14ac:dyDescent="0.2">
      <c r="A67" s="8" t="s">
        <v>83</v>
      </c>
      <c r="B67" s="52"/>
      <c r="C67" s="54">
        <f>IF((D174-B65-B66)&lt;22,D174+50,D174)</f>
        <v>150</v>
      </c>
      <c r="D67" s="73"/>
      <c r="E67" s="83"/>
    </row>
    <row r="68" spans="1:5" x14ac:dyDescent="0.2">
      <c r="A68" s="8"/>
      <c r="B68" s="52"/>
      <c r="C68" s="54"/>
      <c r="D68" s="73"/>
      <c r="E68" s="83"/>
    </row>
    <row r="69" spans="1:5" x14ac:dyDescent="0.2">
      <c r="A69" s="8" t="s">
        <v>84</v>
      </c>
      <c r="B69" s="52"/>
      <c r="C69" s="54">
        <v>50</v>
      </c>
      <c r="D69" s="73"/>
      <c r="E69" s="83"/>
    </row>
    <row r="70" spans="1:5" x14ac:dyDescent="0.2">
      <c r="A70" s="8"/>
      <c r="B70" s="52" t="s">
        <v>79</v>
      </c>
      <c r="C70" s="54">
        <f>C69*21%</f>
        <v>10.5</v>
      </c>
      <c r="D70" s="73"/>
      <c r="E70" s="83"/>
    </row>
    <row r="71" spans="1:5" x14ac:dyDescent="0.2">
      <c r="A71" s="8"/>
      <c r="B71" s="52"/>
      <c r="C71" s="54"/>
      <c r="D71" s="73"/>
      <c r="E71" s="83"/>
    </row>
    <row r="72" spans="1:5" x14ac:dyDescent="0.2">
      <c r="A72" s="8" t="s">
        <v>85</v>
      </c>
      <c r="B72" s="52"/>
      <c r="C72" s="90">
        <v>660</v>
      </c>
      <c r="D72" s="73"/>
      <c r="E72" s="83"/>
    </row>
    <row r="73" spans="1:5" x14ac:dyDescent="0.2">
      <c r="A73" s="8"/>
      <c r="B73" s="52" t="s">
        <v>79</v>
      </c>
      <c r="C73" s="54">
        <f>C72*21%</f>
        <v>138.6</v>
      </c>
      <c r="D73" s="73"/>
      <c r="E73" s="83"/>
    </row>
    <row r="74" spans="1:5" x14ac:dyDescent="0.2">
      <c r="A74" s="8"/>
      <c r="B74" s="52"/>
      <c r="C74" s="54"/>
      <c r="D74" s="73"/>
      <c r="E74" s="83"/>
    </row>
    <row r="75" spans="1:5" x14ac:dyDescent="0.2">
      <c r="A75" s="8" t="s">
        <v>86</v>
      </c>
      <c r="B75" s="52"/>
      <c r="C75" s="90">
        <v>0</v>
      </c>
      <c r="D75" s="73"/>
      <c r="E75" s="83"/>
    </row>
    <row r="76" spans="1:5" x14ac:dyDescent="0.2">
      <c r="A76" s="8"/>
      <c r="B76" s="52" t="s">
        <v>79</v>
      </c>
      <c r="C76" s="54">
        <f>C75*21%</f>
        <v>0</v>
      </c>
      <c r="D76" s="73"/>
      <c r="E76" s="83"/>
    </row>
    <row r="77" spans="1:5" x14ac:dyDescent="0.2">
      <c r="A77" s="8"/>
      <c r="B77" s="52"/>
      <c r="C77" s="54"/>
      <c r="D77" s="73"/>
      <c r="E77" s="83"/>
    </row>
    <row r="78" spans="1:5" x14ac:dyDescent="0.2">
      <c r="A78" s="8"/>
      <c r="B78" s="52" t="s">
        <v>87</v>
      </c>
      <c r="C78" s="83">
        <f>A145</f>
        <v>860</v>
      </c>
      <c r="D78" s="73" t="s">
        <v>88</v>
      </c>
      <c r="E78" s="83">
        <f>E61</f>
        <v>0</v>
      </c>
    </row>
    <row r="79" spans="1:5" x14ac:dyDescent="0.2">
      <c r="A79" s="8"/>
      <c r="B79" s="52"/>
      <c r="C79" s="54"/>
      <c r="D79" s="73" t="s">
        <v>89</v>
      </c>
      <c r="E79" s="83">
        <f>C78</f>
        <v>860</v>
      </c>
    </row>
    <row r="80" spans="1:5" x14ac:dyDescent="0.2">
      <c r="A80" s="8"/>
      <c r="B80" s="52"/>
      <c r="C80" s="52"/>
      <c r="D80" s="73" t="s">
        <v>90</v>
      </c>
      <c r="E80" s="83">
        <f>SUM(E78+C78)</f>
        <v>860</v>
      </c>
    </row>
    <row r="81" spans="1:23" x14ac:dyDescent="0.2">
      <c r="A81" s="8"/>
      <c r="B81" s="52"/>
      <c r="C81" s="52"/>
      <c r="D81" s="73"/>
      <c r="E81" s="83"/>
    </row>
    <row r="82" spans="1:23" x14ac:dyDescent="0.2">
      <c r="A82" s="8"/>
      <c r="B82" s="52"/>
      <c r="C82" s="52"/>
      <c r="D82" s="73" t="s">
        <v>21</v>
      </c>
      <c r="E82" s="83">
        <f>SUM(C70,C73,C76,E62)</f>
        <v>149.1</v>
      </c>
    </row>
    <row r="83" spans="1:23" ht="13.5" thickBot="1" x14ac:dyDescent="0.25">
      <c r="A83" s="8"/>
      <c r="B83" s="52"/>
      <c r="C83" s="52"/>
      <c r="D83" s="73"/>
      <c r="E83" s="54"/>
    </row>
    <row r="84" spans="1:23" ht="14.25" thickTop="1" thickBot="1" x14ac:dyDescent="0.25">
      <c r="A84" s="8"/>
      <c r="B84" s="52"/>
      <c r="C84" s="52"/>
      <c r="D84" s="73" t="s">
        <v>91</v>
      </c>
      <c r="E84" s="84">
        <f>SUM(E80:E82)</f>
        <v>1009.1</v>
      </c>
    </row>
    <row r="85" spans="1:23" ht="13.5" thickTop="1" x14ac:dyDescent="0.2">
      <c r="A85" s="8"/>
      <c r="B85" s="53"/>
      <c r="C85" s="8"/>
      <c r="D85" s="52"/>
      <c r="E85" s="52"/>
      <c r="F85" s="52"/>
      <c r="G85" s="52"/>
      <c r="H85" s="54"/>
    </row>
    <row r="86" spans="1:23" x14ac:dyDescent="0.2">
      <c r="B86" s="25" t="s">
        <v>29</v>
      </c>
      <c r="C86" s="25" t="s">
        <v>30</v>
      </c>
      <c r="F86" s="24"/>
    </row>
    <row r="87" spans="1:23" x14ac:dyDescent="0.2">
      <c r="C87" s="23"/>
      <c r="F87" s="23"/>
      <c r="G87" s="20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</row>
    <row r="88" spans="1:23" x14ac:dyDescent="0.2">
      <c r="B88" s="25" t="s">
        <v>31</v>
      </c>
      <c r="C88" s="25" t="s">
        <v>32</v>
      </c>
      <c r="F88" s="27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</row>
    <row r="89" spans="1:23" x14ac:dyDescent="0.2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</row>
    <row r="90" spans="1:23" x14ac:dyDescent="0.2">
      <c r="B90" s="25" t="s">
        <v>113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</row>
    <row r="91" spans="1:23" x14ac:dyDescent="0.2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</row>
    <row r="92" spans="1:23" x14ac:dyDescent="0.2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</row>
    <row r="93" spans="1:23" x14ac:dyDescent="0.2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spans="1:23" x14ac:dyDescent="0.2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</row>
    <row r="95" spans="1:23" x14ac:dyDescent="0.2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</row>
    <row r="96" spans="1:23" x14ac:dyDescent="0.2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</row>
    <row r="97" spans="2:23" x14ac:dyDescent="0.2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</row>
    <row r="98" spans="2:23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</row>
    <row r="99" spans="2:23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</row>
    <row r="100" spans="2:23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spans="2:23" hidden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</row>
    <row r="102" spans="2:23" hidden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</row>
    <row r="103" spans="2:23" hidden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spans="2:23" hidden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2:23" hidden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2:23" hidden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2:23" hidden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spans="2:23" hidden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spans="2:23" hidden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spans="2:23" hidden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2:23" hidden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spans="2:23" hidden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2:23" hidden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2:23" hidden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2:23" hidden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2:23" hidden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2:23" hidden="1" x14ac:dyDescent="0.2">
      <c r="B117" s="26"/>
      <c r="C117" s="26"/>
      <c r="D117" s="26"/>
      <c r="E117" s="63" t="s">
        <v>108</v>
      </c>
      <c r="F117" s="63" t="s">
        <v>108</v>
      </c>
      <c r="G117" s="63" t="s">
        <v>108</v>
      </c>
      <c r="H117" s="63" t="s">
        <v>108</v>
      </c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2:23" hidden="1" x14ac:dyDescent="0.2">
      <c r="B118" s="26"/>
      <c r="C118" s="26"/>
      <c r="D118" s="26"/>
      <c r="E118" s="63" t="s">
        <v>107</v>
      </c>
      <c r="F118" s="63" t="s">
        <v>107</v>
      </c>
      <c r="G118" s="63" t="s">
        <v>107</v>
      </c>
      <c r="H118" s="63" t="s">
        <v>107</v>
      </c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spans="2:23" hidden="1" x14ac:dyDescent="0.2">
      <c r="B119" s="26"/>
      <c r="C119" s="26"/>
      <c r="D119" s="26"/>
      <c r="E119" s="63"/>
      <c r="F119" s="63"/>
      <c r="G119" s="63"/>
      <c r="H119" s="63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2:23" hidden="1" x14ac:dyDescent="0.2">
      <c r="B120" s="26"/>
      <c r="C120" s="26"/>
      <c r="D120" s="26"/>
      <c r="E120" s="63"/>
      <c r="F120" s="63"/>
      <c r="G120" s="63" t="s">
        <v>108</v>
      </c>
      <c r="H120" s="63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2:23" hidden="1" x14ac:dyDescent="0.2">
      <c r="B121" s="26"/>
      <c r="C121" s="26"/>
      <c r="D121" s="26"/>
      <c r="E121" s="63">
        <f>IF(C33="koper",D33,0)</f>
        <v>0</v>
      </c>
      <c r="F121" s="63">
        <f>IF(C33="koper",D33*21%,0)</f>
        <v>0</v>
      </c>
      <c r="G121" s="63" t="s">
        <v>107</v>
      </c>
      <c r="H121" s="63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2:23" hidden="1" x14ac:dyDescent="0.2">
      <c r="B122" s="26"/>
      <c r="C122" s="26"/>
      <c r="D122" s="26"/>
      <c r="E122" s="63">
        <f>IF(C34="koper",D34,0)</f>
        <v>0</v>
      </c>
      <c r="F122" s="63">
        <f>IF(C35="koper",D35*21%,0)</f>
        <v>0</v>
      </c>
      <c r="G122" s="63"/>
      <c r="H122" s="63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spans="2:23" hidden="1" x14ac:dyDescent="0.2">
      <c r="B123" s="26"/>
      <c r="C123" s="26"/>
      <c r="D123" s="26"/>
      <c r="E123" s="63">
        <f>IF(C35="koper",D35,0)</f>
        <v>0</v>
      </c>
      <c r="F123" s="63">
        <f>IF(C36="koper",D36*21%,0)</f>
        <v>0</v>
      </c>
      <c r="G123" s="63"/>
      <c r="H123" s="63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spans="2:23" hidden="1" x14ac:dyDescent="0.2">
      <c r="B124" s="26"/>
      <c r="C124" s="26"/>
      <c r="D124" s="26"/>
      <c r="E124" s="63">
        <f>IF(C36="koper",D36,0)</f>
        <v>0</v>
      </c>
      <c r="F124" s="63">
        <f>SUM(F121:F123)</f>
        <v>0</v>
      </c>
      <c r="G124" s="63"/>
      <c r="H124" s="63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spans="2:23" hidden="1" x14ac:dyDescent="0.2">
      <c r="B125" s="26"/>
      <c r="C125" s="26"/>
      <c r="D125" s="26"/>
      <c r="E125" s="63">
        <f>SUM(E121:E124)</f>
        <v>0</v>
      </c>
      <c r="F125" s="63"/>
      <c r="G125" s="63"/>
      <c r="H125" s="63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spans="2:23" hidden="1" x14ac:dyDescent="0.2">
      <c r="B126" s="26"/>
      <c r="C126" s="26"/>
      <c r="D126" s="26"/>
      <c r="E126" s="63"/>
      <c r="F126" s="63"/>
      <c r="G126" s="63"/>
      <c r="H126" s="63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spans="2:23" hidden="1" x14ac:dyDescent="0.2">
      <c r="B127" s="26"/>
      <c r="C127" s="26"/>
      <c r="D127" s="26"/>
      <c r="E127" s="63">
        <f>IF(C33="verkoper",D33,0)</f>
        <v>0</v>
      </c>
      <c r="F127" s="63"/>
      <c r="G127" s="63"/>
      <c r="H127" s="63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2:23" hidden="1" x14ac:dyDescent="0.2">
      <c r="B128" s="26"/>
      <c r="C128" s="26"/>
      <c r="D128" s="26"/>
      <c r="E128" s="63">
        <f>IF(C34="verkoper",D34,0)</f>
        <v>0</v>
      </c>
      <c r="F128" s="63">
        <f>IF(C33="verkoper",D33*21%,0)</f>
        <v>0</v>
      </c>
      <c r="G128" s="63"/>
      <c r="H128" s="63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1:23" hidden="1" x14ac:dyDescent="0.2">
      <c r="B129" s="26"/>
      <c r="C129" s="26"/>
      <c r="D129" s="26"/>
      <c r="E129" s="63">
        <f>IF(C35="verkoper",D35,0)</f>
        <v>0</v>
      </c>
      <c r="F129" s="63">
        <f>IF(C35="verkoper",D35*21%,0)</f>
        <v>0</v>
      </c>
      <c r="G129" s="63"/>
      <c r="H129" s="63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spans="1:23" hidden="1" x14ac:dyDescent="0.2">
      <c r="B130" s="26"/>
      <c r="C130" s="26"/>
      <c r="D130" s="26"/>
      <c r="E130" s="63">
        <f>IF(C36="verkoper",D36,0)</f>
        <v>0</v>
      </c>
      <c r="F130" s="63">
        <f>IF(C36="verkoper",D36*21%,0)</f>
        <v>0</v>
      </c>
      <c r="G130" s="63"/>
      <c r="H130" s="63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spans="1:23" hidden="1" x14ac:dyDescent="0.2">
      <c r="B131" s="26"/>
      <c r="C131" s="26"/>
      <c r="D131" s="26"/>
      <c r="E131" s="63">
        <f>SUM(E127:E130)</f>
        <v>0</v>
      </c>
      <c r="F131" s="63">
        <f>SUM(F128:F130)</f>
        <v>0</v>
      </c>
      <c r="G131" s="63"/>
      <c r="H131" s="63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spans="1:23" hidden="1" x14ac:dyDescent="0.2">
      <c r="A132" s="2">
        <f>(A135+ROUNDDOWN((D52+D53-1)/C136,0)*A136)+20</f>
        <v>87.31</v>
      </c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spans="1:23" hidden="1" x14ac:dyDescent="0.2">
      <c r="A133" s="53"/>
      <c r="B133" s="53"/>
      <c r="C133" s="55"/>
      <c r="D133" s="55"/>
      <c r="E133" s="55"/>
      <c r="F133" s="55"/>
      <c r="G133" s="55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spans="1:23" hidden="1" x14ac:dyDescent="0.2">
      <c r="A134" s="53" t="s">
        <v>93</v>
      </c>
      <c r="B134" s="53"/>
      <c r="C134" s="55"/>
      <c r="D134" s="55"/>
      <c r="E134" s="55"/>
      <c r="F134" s="55" t="s">
        <v>94</v>
      </c>
      <c r="G134" s="55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spans="1:23" hidden="1" x14ac:dyDescent="0.2">
      <c r="A135" s="53">
        <v>67.31</v>
      </c>
      <c r="B135" s="53" t="s">
        <v>95</v>
      </c>
      <c r="C135" s="55">
        <v>25000</v>
      </c>
      <c r="D135" s="55"/>
      <c r="E135" s="55"/>
      <c r="F135" s="55"/>
      <c r="G135" s="55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spans="1:23" hidden="1" x14ac:dyDescent="0.2">
      <c r="A136" s="53">
        <v>23.56</v>
      </c>
      <c r="B136" s="53" t="s">
        <v>96</v>
      </c>
      <c r="C136" s="55">
        <v>25000</v>
      </c>
      <c r="D136" s="55" t="s">
        <v>97</v>
      </c>
      <c r="E136" s="55"/>
      <c r="F136" s="55"/>
      <c r="G136" s="55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spans="1:23" hidden="1" x14ac:dyDescent="0.2">
      <c r="A137" s="53"/>
      <c r="B137" s="53"/>
      <c r="C137" s="55"/>
      <c r="D137" s="55"/>
      <c r="E137" s="55"/>
      <c r="F137" s="55"/>
      <c r="G137" s="55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spans="1:23" hidden="1" x14ac:dyDescent="0.2">
      <c r="A138" s="53"/>
      <c r="B138" s="53"/>
      <c r="C138" s="55"/>
      <c r="D138" s="55"/>
      <c r="E138" s="55"/>
      <c r="F138" s="55"/>
      <c r="G138" s="55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</row>
    <row r="139" spans="1:23" hidden="1" x14ac:dyDescent="0.2">
      <c r="A139" s="53"/>
      <c r="B139" s="53"/>
      <c r="C139" s="55"/>
      <c r="D139" s="55"/>
      <c r="E139" s="55"/>
      <c r="F139" s="55"/>
      <c r="G139" s="55">
        <f>SUM(C72,C75)</f>
        <v>660</v>
      </c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</row>
    <row r="140" spans="1:23" hidden="1" x14ac:dyDescent="0.2">
      <c r="A140" s="53" t="s">
        <v>98</v>
      </c>
      <c r="B140" s="53"/>
      <c r="C140" s="55" t="s">
        <v>67</v>
      </c>
      <c r="D140" s="55" t="s">
        <v>92</v>
      </c>
      <c r="E140" s="55"/>
      <c r="F140" s="55"/>
      <c r="G140" s="55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</row>
    <row r="141" spans="1:23" hidden="1" x14ac:dyDescent="0.2">
      <c r="A141" s="53"/>
      <c r="B141" s="53"/>
      <c r="C141" s="55">
        <f>C63</f>
        <v>0</v>
      </c>
      <c r="D141" s="55">
        <f>IF(C63=0,575,550)</f>
        <v>575</v>
      </c>
      <c r="E141" s="55"/>
      <c r="F141" s="55"/>
      <c r="G141" s="55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</row>
    <row r="142" spans="1:23" hidden="1" x14ac:dyDescent="0.2">
      <c r="A142" s="53"/>
      <c r="B142" s="53"/>
      <c r="C142" s="55"/>
      <c r="D142" s="55"/>
      <c r="E142" s="55"/>
      <c r="F142" s="55"/>
      <c r="G142" s="55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spans="1:23" hidden="1" x14ac:dyDescent="0.2">
      <c r="A143" s="53"/>
      <c r="B143" s="53"/>
      <c r="C143" s="55"/>
      <c r="D143" s="55"/>
      <c r="E143" s="55"/>
      <c r="F143" s="55"/>
      <c r="G143" s="55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</row>
    <row r="144" spans="1:23" hidden="1" x14ac:dyDescent="0.2">
      <c r="A144" s="53"/>
      <c r="B144" s="53"/>
      <c r="C144" s="55"/>
      <c r="D144" s="55"/>
      <c r="E144" s="55"/>
      <c r="F144" s="55"/>
      <c r="G144" s="55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</row>
    <row r="145" spans="1:23" hidden="1" x14ac:dyDescent="0.2">
      <c r="A145" s="53">
        <f>C62+C63+C67+C69+C72+C75</f>
        <v>860</v>
      </c>
      <c r="B145" s="53"/>
      <c r="C145" s="55"/>
      <c r="D145" s="55"/>
      <c r="E145" s="55" t="s">
        <v>7</v>
      </c>
      <c r="F145" s="55"/>
      <c r="G145" s="55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</row>
    <row r="146" spans="1:23" hidden="1" x14ac:dyDescent="0.2">
      <c r="A146" s="53"/>
      <c r="B146" s="53"/>
      <c r="C146" s="55"/>
      <c r="D146" s="55"/>
      <c r="E146" s="55" t="s">
        <v>11</v>
      </c>
      <c r="F146" s="55"/>
      <c r="G146" s="55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</row>
    <row r="147" spans="1:23" hidden="1" x14ac:dyDescent="0.2">
      <c r="A147" s="53"/>
      <c r="B147" s="53"/>
      <c r="C147" s="55"/>
      <c r="D147" s="55"/>
      <c r="E147" s="55"/>
      <c r="F147" s="55"/>
      <c r="G147" s="55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</row>
    <row r="148" spans="1:23" hidden="1" x14ac:dyDescent="0.2">
      <c r="A148" s="53"/>
      <c r="B148" s="53"/>
      <c r="C148" s="55"/>
      <c r="D148" s="55"/>
      <c r="E148" s="55"/>
      <c r="F148" s="55"/>
      <c r="G148" s="55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</row>
    <row r="149" spans="1:23" hidden="1" x14ac:dyDescent="0.2">
      <c r="A149" s="53"/>
      <c r="B149" s="53"/>
      <c r="C149" s="55"/>
      <c r="D149" s="55"/>
      <c r="E149" s="55"/>
      <c r="F149" s="55"/>
      <c r="G149" s="55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</row>
    <row r="150" spans="1:23" hidden="1" x14ac:dyDescent="0.2">
      <c r="A150" s="53"/>
      <c r="B150" s="53"/>
      <c r="C150" s="55"/>
      <c r="D150" s="55"/>
      <c r="E150" s="55"/>
      <c r="F150" s="55"/>
      <c r="G150" s="55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</row>
    <row r="151" spans="1:23" hidden="1" x14ac:dyDescent="0.2">
      <c r="A151" s="53"/>
      <c r="B151" s="53"/>
      <c r="C151" s="55"/>
      <c r="D151" s="55"/>
      <c r="E151" s="55"/>
      <c r="F151" s="55"/>
      <c r="G151" s="55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</row>
    <row r="152" spans="1:23" hidden="1" x14ac:dyDescent="0.2">
      <c r="A152" s="53"/>
      <c r="B152" s="53"/>
      <c r="C152" s="55"/>
      <c r="D152" s="55"/>
      <c r="E152" s="55"/>
      <c r="F152" s="55"/>
      <c r="G152" s="55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</row>
    <row r="153" spans="1:23" hidden="1" x14ac:dyDescent="0.2">
      <c r="A153" s="53"/>
      <c r="B153" s="53"/>
      <c r="C153" s="55"/>
      <c r="D153" s="55"/>
      <c r="E153" s="55"/>
      <c r="F153" s="55"/>
      <c r="G153" s="55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</row>
    <row r="154" spans="1:23" hidden="1" x14ac:dyDescent="0.2">
      <c r="A154" s="53"/>
      <c r="B154" s="53"/>
      <c r="C154" s="55"/>
      <c r="D154" s="55"/>
      <c r="E154" s="55"/>
      <c r="F154" s="55"/>
      <c r="G154" s="55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spans="1:23" hidden="1" x14ac:dyDescent="0.2">
      <c r="A155" s="53"/>
      <c r="B155" s="53"/>
      <c r="C155" s="55"/>
      <c r="D155" s="55"/>
      <c r="E155" s="55"/>
      <c r="F155" s="55"/>
      <c r="G155" s="55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</row>
    <row r="156" spans="1:23" hidden="1" x14ac:dyDescent="0.2">
      <c r="A156" s="53"/>
      <c r="B156" s="53"/>
      <c r="C156" s="55"/>
      <c r="D156" s="55"/>
      <c r="E156" s="55"/>
      <c r="F156" s="55"/>
      <c r="G156" s="55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</row>
    <row r="157" spans="1:23" hidden="1" x14ac:dyDescent="0.2">
      <c r="A157" s="53"/>
      <c r="B157" s="53"/>
      <c r="C157" s="55"/>
      <c r="D157" s="55"/>
      <c r="E157" s="55"/>
      <c r="F157" s="55"/>
      <c r="G157" s="55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</row>
    <row r="158" spans="1:23" hidden="1" x14ac:dyDescent="0.2">
      <c r="A158" s="53"/>
      <c r="B158" s="53"/>
      <c r="C158" s="55"/>
      <c r="D158" s="55"/>
      <c r="E158" s="55"/>
      <c r="F158" s="55"/>
      <c r="G158" s="55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</row>
    <row r="159" spans="1:23" hidden="1" x14ac:dyDescent="0.2">
      <c r="A159" s="53"/>
      <c r="B159" s="53"/>
      <c r="C159" s="55"/>
      <c r="D159" s="55"/>
      <c r="E159" s="55"/>
      <c r="F159" s="55"/>
      <c r="G159" s="55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</row>
    <row r="160" spans="1:23" hidden="1" x14ac:dyDescent="0.2">
      <c r="A160" s="53"/>
      <c r="B160" s="53"/>
      <c r="C160" s="55"/>
      <c r="D160" s="55"/>
      <c r="E160" s="55"/>
      <c r="F160" s="55"/>
      <c r="G160" s="55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</row>
    <row r="161" spans="1:23" hidden="1" x14ac:dyDescent="0.2">
      <c r="A161" s="53"/>
      <c r="B161" s="53"/>
      <c r="C161" s="55"/>
      <c r="D161" s="55"/>
      <c r="E161" s="55"/>
      <c r="F161" s="55"/>
      <c r="G161" s="55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</row>
    <row r="162" spans="1:23" hidden="1" x14ac:dyDescent="0.2">
      <c r="A162" s="53"/>
      <c r="B162" s="53"/>
      <c r="C162" s="55"/>
      <c r="D162" s="55"/>
      <c r="E162" s="55"/>
      <c r="F162" s="55"/>
      <c r="G162" s="55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</row>
    <row r="163" spans="1:23" hidden="1" x14ac:dyDescent="0.2">
      <c r="A163" s="53"/>
      <c r="B163" s="53"/>
      <c r="C163" s="55"/>
      <c r="D163" s="55"/>
      <c r="E163" s="55"/>
      <c r="F163" s="55"/>
      <c r="G163" s="55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</row>
    <row r="164" spans="1:23" hidden="1" x14ac:dyDescent="0.2">
      <c r="A164" s="53"/>
      <c r="B164" s="53"/>
      <c r="C164" s="55"/>
      <c r="D164" s="55"/>
      <c r="E164" s="55"/>
      <c r="F164" s="55"/>
      <c r="G164" s="55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</row>
    <row r="165" spans="1:23" hidden="1" x14ac:dyDescent="0.2">
      <c r="A165" s="53"/>
      <c r="B165" s="53"/>
      <c r="C165" s="55"/>
      <c r="D165" s="55"/>
      <c r="E165" s="55"/>
      <c r="F165" s="55"/>
      <c r="G165" s="55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</row>
    <row r="166" spans="1:23" hidden="1" x14ac:dyDescent="0.2">
      <c r="A166" s="53"/>
      <c r="B166" s="53"/>
      <c r="C166" s="55"/>
      <c r="D166" s="55"/>
      <c r="E166" s="55"/>
      <c r="F166" s="55"/>
      <c r="G166" s="55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</row>
    <row r="167" spans="1:23" hidden="1" x14ac:dyDescent="0.2">
      <c r="A167" s="53"/>
      <c r="B167" s="53"/>
      <c r="C167" s="55"/>
      <c r="D167" s="55"/>
      <c r="E167" s="55"/>
      <c r="F167" s="55"/>
      <c r="G167" s="55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</row>
    <row r="168" spans="1:23" hidden="1" x14ac:dyDescent="0.2">
      <c r="A168" s="53"/>
      <c r="B168" s="53"/>
      <c r="C168" s="55"/>
      <c r="D168" s="55"/>
      <c r="E168" s="55"/>
      <c r="F168" s="55"/>
      <c r="G168" s="55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</row>
    <row r="169" spans="1:23" hidden="1" x14ac:dyDescent="0.2">
      <c r="A169" s="53"/>
      <c r="B169" s="53"/>
      <c r="C169" s="55"/>
      <c r="D169" s="55"/>
      <c r="E169" s="55"/>
      <c r="F169" s="55"/>
      <c r="G169" s="55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</row>
    <row r="170" spans="1:23" hidden="1" x14ac:dyDescent="0.2">
      <c r="A170" s="53"/>
      <c r="B170" s="53"/>
      <c r="C170" s="55"/>
      <c r="D170" s="55"/>
      <c r="E170" s="55"/>
      <c r="F170" s="55"/>
      <c r="G170" s="55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</row>
    <row r="171" spans="1:23" hidden="1" x14ac:dyDescent="0.2">
      <c r="A171" s="53"/>
      <c r="B171" s="53"/>
      <c r="C171" s="55"/>
      <c r="D171" s="55"/>
      <c r="E171" s="55"/>
      <c r="F171" s="55"/>
      <c r="G171" s="55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</row>
    <row r="172" spans="1:23" hidden="1" x14ac:dyDescent="0.2">
      <c r="A172" s="53"/>
      <c r="B172" s="53"/>
      <c r="C172" s="55"/>
      <c r="D172" s="55"/>
      <c r="E172" s="55"/>
      <c r="F172" s="55"/>
      <c r="G172" s="55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</row>
    <row r="173" spans="1:23" hidden="1" x14ac:dyDescent="0.2">
      <c r="A173" s="53"/>
      <c r="B173" s="53"/>
      <c r="C173" s="55"/>
      <c r="D173" s="55"/>
      <c r="E173" s="55"/>
      <c r="F173" s="55"/>
      <c r="G173" s="55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</row>
    <row r="174" spans="1:23" hidden="1" x14ac:dyDescent="0.2">
      <c r="A174" s="53"/>
      <c r="B174" s="53"/>
      <c r="C174" s="55"/>
      <c r="D174" s="55">
        <f>ROUNDUP(B65+B66,-2)</f>
        <v>100</v>
      </c>
      <c r="E174" s="55"/>
      <c r="F174" s="55"/>
      <c r="G174" s="55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</row>
    <row r="175" spans="1:23" hidden="1" x14ac:dyDescent="0.2">
      <c r="A175" s="53"/>
      <c r="B175" s="53"/>
      <c r="C175" s="55"/>
      <c r="D175" s="55"/>
      <c r="E175" s="55"/>
      <c r="F175" s="55"/>
      <c r="G175" s="55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</row>
    <row r="176" spans="1:23" hidden="1" x14ac:dyDescent="0.2">
      <c r="A176" s="53"/>
      <c r="B176" s="53"/>
      <c r="C176" s="55"/>
      <c r="D176" s="55"/>
      <c r="E176" s="55"/>
      <c r="F176" s="55"/>
      <c r="G176" s="55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</row>
    <row r="177" spans="1:23" hidden="1" x14ac:dyDescent="0.2">
      <c r="A177" s="53"/>
      <c r="B177" s="53"/>
      <c r="C177" s="55"/>
      <c r="D177" s="55"/>
      <c r="E177" s="55"/>
      <c r="F177" s="55"/>
      <c r="G177" s="55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</row>
    <row r="178" spans="1:23" hidden="1" x14ac:dyDescent="0.2">
      <c r="A178" s="53" t="s">
        <v>4</v>
      </c>
      <c r="B178" s="53"/>
      <c r="C178" s="55">
        <f>C56</f>
        <v>0</v>
      </c>
      <c r="D178" s="55"/>
      <c r="E178" s="55"/>
      <c r="F178" s="55"/>
      <c r="G178" s="55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</row>
    <row r="179" spans="1:23" hidden="1" x14ac:dyDescent="0.2">
      <c r="A179" s="53">
        <v>0</v>
      </c>
      <c r="B179" s="53"/>
      <c r="C179" s="55">
        <v>7500</v>
      </c>
      <c r="D179" s="55">
        <v>1.4250000000000001E-2</v>
      </c>
      <c r="E179" s="55"/>
      <c r="F179" s="55">
        <f>IF(D56&lt;C179,D56*D179,C179*D179)</f>
        <v>0</v>
      </c>
      <c r="G179" s="55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</row>
    <row r="180" spans="1:23" hidden="1" x14ac:dyDescent="0.2">
      <c r="A180" s="53">
        <v>7500</v>
      </c>
      <c r="B180" s="53"/>
      <c r="C180" s="55">
        <v>17500</v>
      </c>
      <c r="D180" s="55">
        <v>1.14E-2</v>
      </c>
      <c r="E180" s="55"/>
      <c r="F180" s="55" t="str">
        <f>IF(D56&lt;=A180," ",IF(D56&lt;C180,(D56-C179)*D180,(C180-A180)*D180))</f>
        <v xml:space="preserve"> </v>
      </c>
      <c r="G180" s="55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</row>
    <row r="181" spans="1:23" hidden="1" x14ac:dyDescent="0.2">
      <c r="A181" s="53">
        <v>17500</v>
      </c>
      <c r="B181" s="53"/>
      <c r="C181" s="55">
        <v>30000</v>
      </c>
      <c r="D181" s="55">
        <v>6.8399999999999997E-3</v>
      </c>
      <c r="E181" s="55"/>
      <c r="F181" s="55" t="str">
        <f>IF(D56&lt;=A181," ",IF(D56&lt;C181,(D56-C180)*D181,(C181-A181)*D181))</f>
        <v xml:space="preserve"> </v>
      </c>
      <c r="G181" s="55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</row>
    <row r="182" spans="1:23" hidden="1" x14ac:dyDescent="0.2">
      <c r="A182" s="53">
        <v>30000</v>
      </c>
      <c r="B182" s="53"/>
      <c r="C182" s="55">
        <v>45495</v>
      </c>
      <c r="D182" s="55">
        <v>5.7000000000000002E-3</v>
      </c>
      <c r="E182" s="55"/>
      <c r="F182" s="55" t="str">
        <f>IF(D56&lt;=A182," ",IF(D56&lt;C182,(D56-C181)*D182,(C182-A182)*D182))</f>
        <v xml:space="preserve"> </v>
      </c>
      <c r="G182" s="55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</row>
    <row r="183" spans="1:23" hidden="1" x14ac:dyDescent="0.2">
      <c r="A183" s="53">
        <v>45495</v>
      </c>
      <c r="B183" s="53"/>
      <c r="C183" s="55">
        <v>64095</v>
      </c>
      <c r="D183" s="55">
        <v>4.5599999999999998E-3</v>
      </c>
      <c r="E183" s="55"/>
      <c r="F183" s="55" t="str">
        <f>IF(D56&lt;=A183," ",IF(D56&lt;C183,(D56-C182)*D183,(C183-A183)*D183))</f>
        <v xml:space="preserve"> </v>
      </c>
      <c r="G183" s="55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</row>
    <row r="184" spans="1:23" hidden="1" x14ac:dyDescent="0.2">
      <c r="A184" s="53">
        <v>64095</v>
      </c>
      <c r="B184" s="53"/>
      <c r="C184" s="55">
        <v>250095</v>
      </c>
      <c r="D184" s="55">
        <v>2.2799999999999999E-3</v>
      </c>
      <c r="E184" s="55"/>
      <c r="F184" s="55" t="str">
        <f>IF(D56&lt;=A184," ",IF(D56&lt;C184,(D56-C183)*D184,(C184-A184)*D184))</f>
        <v xml:space="preserve"> </v>
      </c>
      <c r="G184" s="55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</row>
    <row r="185" spans="1:23" hidden="1" x14ac:dyDescent="0.2">
      <c r="A185" s="53">
        <v>250095</v>
      </c>
      <c r="B185" s="53"/>
      <c r="C185" s="55" t="str">
        <f>$C$11</f>
        <v>neen</v>
      </c>
      <c r="D185" s="55">
        <v>4.5600000000000003E-4</v>
      </c>
      <c r="E185" s="55"/>
      <c r="F185" s="55" t="str">
        <f>IF(D56&lt;=A185," ",IF(D56&lt;C185,(D56-C184)*D185,(C185-A185)*D185))</f>
        <v xml:space="preserve"> </v>
      </c>
      <c r="G185" s="55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</row>
    <row r="186" spans="1:23" hidden="1" x14ac:dyDescent="0.2">
      <c r="A186" s="53">
        <v>10075000</v>
      </c>
      <c r="B186" s="53"/>
      <c r="C186" s="55">
        <f>$C$127</f>
        <v>0</v>
      </c>
      <c r="D186" s="55">
        <v>4.5600000000000003E-4</v>
      </c>
      <c r="E186" s="55" t="str">
        <f>IF(D56&lt;=A186,"E90",IF(D56&lt;C186,(D56-C185)*D186,(C186-A186)*D186))</f>
        <v>E90</v>
      </c>
      <c r="F186" s="55"/>
      <c r="G186" s="55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</row>
    <row r="187" spans="1:23" hidden="1" x14ac:dyDescent="0.2">
      <c r="A187" s="53"/>
      <c r="B187" s="53"/>
      <c r="C187" s="55"/>
      <c r="D187" s="55"/>
      <c r="E187" s="55"/>
      <c r="F187" s="55"/>
      <c r="G187" s="55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spans="1:23" hidden="1" x14ac:dyDescent="0.2">
      <c r="A188" s="53" t="s">
        <v>69</v>
      </c>
      <c r="B188" s="53"/>
      <c r="C188" s="55"/>
      <c r="D188" s="55"/>
      <c r="E188" s="55">
        <f>SUM(F179:F186)</f>
        <v>0</v>
      </c>
      <c r="F188" s="55"/>
      <c r="G188" s="55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spans="1:23" hidden="1" x14ac:dyDescent="0.2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</row>
    <row r="190" spans="1:23" hidden="1" x14ac:dyDescent="0.2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</row>
    <row r="191" spans="1:23" hidden="1" x14ac:dyDescent="0.2">
      <c r="A191" s="57" t="s">
        <v>33</v>
      </c>
      <c r="B191" s="26"/>
      <c r="C191" s="26" t="s">
        <v>7</v>
      </c>
      <c r="D191" s="26" t="s">
        <v>7</v>
      </c>
      <c r="E191" s="26" t="s">
        <v>7</v>
      </c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</row>
    <row r="192" spans="1:23" ht="15.75" hidden="1" x14ac:dyDescent="0.25">
      <c r="A192" s="58" t="s">
        <v>9</v>
      </c>
      <c r="B192" s="28"/>
      <c r="C192" s="26" t="s">
        <v>11</v>
      </c>
      <c r="D192" s="26" t="s">
        <v>11</v>
      </c>
      <c r="E192" s="26" t="s">
        <v>11</v>
      </c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</row>
    <row r="193" spans="1:23" ht="15.75" hidden="1" x14ac:dyDescent="0.25">
      <c r="A193" s="58" t="s">
        <v>34</v>
      </c>
      <c r="B193" s="28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</row>
    <row r="194" spans="1:23" ht="15.75" hidden="1" x14ac:dyDescent="0.25">
      <c r="A194" s="58" t="s">
        <v>35</v>
      </c>
      <c r="B194" s="28"/>
      <c r="C194" s="29">
        <f>B7*12.5/100</f>
        <v>0</v>
      </c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spans="1:23" ht="15.75" hidden="1" x14ac:dyDescent="0.25">
      <c r="A195" s="58" t="s">
        <v>36</v>
      </c>
      <c r="B195" s="28"/>
      <c r="C195" s="30">
        <f>B7*10%</f>
        <v>0</v>
      </c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</row>
    <row r="196" spans="1:23" ht="15.75" hidden="1" x14ac:dyDescent="0.25">
      <c r="A196" s="58" t="s">
        <v>37</v>
      </c>
      <c r="B196" s="28"/>
      <c r="C196" s="56">
        <f>IF(B7&gt;150000,9000+(B7-150000)*12.5%,B7*6%)</f>
        <v>0</v>
      </c>
      <c r="D196" s="56">
        <f>IF(B7&gt;160000,9600+(B7-160000)*12.5%,B7*6%)</f>
        <v>0</v>
      </c>
      <c r="E196" s="26"/>
      <c r="F196" s="30">
        <f>IF(AND(C9="ja",C10="NVT",C11="ja"),C197,0)</f>
        <v>0</v>
      </c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</row>
    <row r="197" spans="1:23" ht="15.75" hidden="1" x14ac:dyDescent="0.25">
      <c r="A197" s="58" t="s">
        <v>38</v>
      </c>
      <c r="B197" s="28"/>
      <c r="C197" s="56">
        <f>IF(B7&gt;150000,7500+(B7-150000)*10%,B7*5%)</f>
        <v>0</v>
      </c>
      <c r="D197" s="56">
        <f>IF(B7&gt;160000,8000+(B7-160000)*10%,B7*5%)</f>
        <v>0</v>
      </c>
      <c r="E197" s="26"/>
      <c r="F197" s="30">
        <f>IF(AND(C9="ja",C10="NVT",C11="neen"),C196,0)</f>
        <v>0</v>
      </c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</row>
    <row r="198" spans="1:23" ht="15.75" hidden="1" x14ac:dyDescent="0.25">
      <c r="A198" s="58" t="s">
        <v>39</v>
      </c>
      <c r="B198" s="28"/>
      <c r="C198" s="26"/>
      <c r="D198" s="26"/>
      <c r="E198" s="26"/>
      <c r="F198" s="30">
        <f>IF(AND(C9="neen",C11="ja"),C195,0)</f>
        <v>0</v>
      </c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</row>
    <row r="199" spans="1:23" ht="15.75" hidden="1" x14ac:dyDescent="0.25">
      <c r="A199" s="58" t="s">
        <v>40</v>
      </c>
      <c r="B199" s="28"/>
      <c r="C199" s="26"/>
      <c r="D199" s="26"/>
      <c r="E199" s="26"/>
      <c r="F199" s="30">
        <f>IF(AND(C9="neen",C11="neen"),C194,0)</f>
        <v>0</v>
      </c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</row>
    <row r="200" spans="1:23" ht="15.75" hidden="1" x14ac:dyDescent="0.25">
      <c r="A200" s="58" t="s">
        <v>41</v>
      </c>
      <c r="B200" s="28"/>
      <c r="C200" s="26"/>
      <c r="D200" s="26"/>
      <c r="E200" s="26"/>
      <c r="F200" s="30">
        <f>IF(AND(C9="ja",C10&lt;&gt;"NVT",C11="ja"),D197,0)</f>
        <v>0</v>
      </c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</row>
    <row r="201" spans="1:23" ht="15.75" hidden="1" x14ac:dyDescent="0.25">
      <c r="A201" s="58" t="s">
        <v>99</v>
      </c>
      <c r="B201" s="28"/>
      <c r="C201" s="26"/>
      <c r="D201" s="26"/>
      <c r="E201" s="26"/>
      <c r="F201" s="30">
        <f>IF(AND(C9="ja",C10&lt;&gt;"NVT",C11="neen"),D196,0)</f>
        <v>0</v>
      </c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</row>
    <row r="202" spans="1:23" ht="15.75" hidden="1" x14ac:dyDescent="0.25">
      <c r="A202" s="58" t="s">
        <v>42</v>
      </c>
      <c r="B202" s="28"/>
      <c r="C202" s="26"/>
      <c r="D202" s="26"/>
      <c r="E202" s="26"/>
      <c r="F202" s="30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</row>
    <row r="203" spans="1:23" ht="15.75" hidden="1" x14ac:dyDescent="0.25">
      <c r="A203" s="58" t="s">
        <v>43</v>
      </c>
      <c r="B203" s="28"/>
      <c r="C203" s="26"/>
      <c r="D203" s="26"/>
      <c r="E203" s="26"/>
      <c r="F203" s="30">
        <f>SUM(F196:F202)</f>
        <v>0</v>
      </c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</row>
    <row r="204" spans="1:23" ht="15.75" hidden="1" x14ac:dyDescent="0.25">
      <c r="A204" s="58" t="s">
        <v>44</v>
      </c>
      <c r="B204" s="28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</row>
    <row r="205" spans="1:23" ht="15.75" hidden="1" x14ac:dyDescent="0.25">
      <c r="A205" s="58" t="s">
        <v>100</v>
      </c>
      <c r="B205" s="28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</row>
    <row r="206" spans="1:23" ht="15.75" hidden="1" x14ac:dyDescent="0.25">
      <c r="A206" s="58" t="s">
        <v>45</v>
      </c>
      <c r="B206" s="28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</row>
    <row r="207" spans="1:23" ht="15.75" hidden="1" x14ac:dyDescent="0.25">
      <c r="A207" s="58" t="s">
        <v>46</v>
      </c>
      <c r="B207" s="28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</row>
    <row r="208" spans="1:23" ht="15.75" hidden="1" x14ac:dyDescent="0.25">
      <c r="A208" s="58" t="s">
        <v>47</v>
      </c>
      <c r="B208" s="28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</row>
    <row r="209" spans="1:39" ht="15.75" hidden="1" x14ac:dyDescent="0.25">
      <c r="A209" s="58" t="s">
        <v>48</v>
      </c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</row>
    <row r="210" spans="1:39" ht="15.75" hidden="1" x14ac:dyDescent="0.25">
      <c r="A210" s="58" t="s">
        <v>49</v>
      </c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</row>
    <row r="211" spans="1:39" ht="15.75" hidden="1" x14ac:dyDescent="0.25">
      <c r="A211" s="58" t="s">
        <v>50</v>
      </c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</row>
    <row r="212" spans="1:39" ht="15.75" hidden="1" x14ac:dyDescent="0.25">
      <c r="A212" s="58" t="s">
        <v>51</v>
      </c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</row>
    <row r="213" spans="1:39" ht="15.75" hidden="1" x14ac:dyDescent="0.25">
      <c r="A213" s="58" t="s">
        <v>52</v>
      </c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</row>
    <row r="214" spans="1:39" ht="15.75" hidden="1" x14ac:dyDescent="0.25">
      <c r="A214" s="58" t="s">
        <v>53</v>
      </c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</row>
    <row r="215" spans="1:39" ht="15.75" hidden="1" x14ac:dyDescent="0.25">
      <c r="A215" s="58" t="s">
        <v>54</v>
      </c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</row>
    <row r="216" spans="1:39" ht="15.75" hidden="1" x14ac:dyDescent="0.25">
      <c r="A216" s="58" t="s">
        <v>55</v>
      </c>
      <c r="B216" s="15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</row>
    <row r="217" spans="1:39" ht="15.75" hidden="1" x14ac:dyDescent="0.25">
      <c r="A217" s="58" t="s">
        <v>56</v>
      </c>
      <c r="B217" s="15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</row>
    <row r="218" spans="1:39" ht="15.75" hidden="1" x14ac:dyDescent="0.25">
      <c r="A218" s="58" t="s">
        <v>57</v>
      </c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</row>
    <row r="219" spans="1:39" ht="15.75" hidden="1" x14ac:dyDescent="0.25">
      <c r="A219" s="58" t="s">
        <v>101</v>
      </c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</row>
    <row r="220" spans="1:39" ht="15.75" hidden="1" x14ac:dyDescent="0.25">
      <c r="A220" s="58" t="s">
        <v>102</v>
      </c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</row>
    <row r="221" spans="1:39" ht="15.75" hidden="1" x14ac:dyDescent="0.25">
      <c r="A221" s="58" t="s">
        <v>58</v>
      </c>
      <c r="B221" s="31"/>
      <c r="C221" s="26"/>
      <c r="D221" s="26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</row>
    <row r="222" spans="1:39" ht="15.75" hidden="1" x14ac:dyDescent="0.25">
      <c r="A222" s="58" t="s">
        <v>59</v>
      </c>
      <c r="E222" s="32"/>
      <c r="F222" s="32"/>
      <c r="G222" s="32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</row>
    <row r="223" spans="1:39" ht="15.75" hidden="1" x14ac:dyDescent="0.25">
      <c r="A223" s="58" t="s">
        <v>103</v>
      </c>
    </row>
    <row r="224" spans="1:39" ht="15.75" hidden="1" x14ac:dyDescent="0.25">
      <c r="A224" s="58" t="s">
        <v>104</v>
      </c>
    </row>
    <row r="225" spans="1:6" ht="15.75" hidden="1" x14ac:dyDescent="0.25">
      <c r="A225" s="58" t="s">
        <v>60</v>
      </c>
      <c r="C225" s="2" t="s">
        <v>63</v>
      </c>
      <c r="D225" s="2" t="s">
        <v>64</v>
      </c>
    </row>
    <row r="226" spans="1:6" ht="15.75" hidden="1" x14ac:dyDescent="0.25">
      <c r="A226" s="58" t="s">
        <v>61</v>
      </c>
      <c r="D226" s="2">
        <v>525</v>
      </c>
    </row>
    <row r="227" spans="1:6" ht="15.75" hidden="1" x14ac:dyDescent="0.25">
      <c r="A227" s="58" t="s">
        <v>62</v>
      </c>
      <c r="D227" s="2">
        <v>100</v>
      </c>
    </row>
    <row r="228" spans="1:6" ht="15.75" hidden="1" x14ac:dyDescent="0.25">
      <c r="A228" s="58" t="s">
        <v>65</v>
      </c>
      <c r="D228" s="2">
        <v>675</v>
      </c>
    </row>
    <row r="229" spans="1:6" ht="15.75" hidden="1" x14ac:dyDescent="0.25">
      <c r="A229" s="58" t="s">
        <v>66</v>
      </c>
    </row>
    <row r="230" spans="1:6" hidden="1" x14ac:dyDescent="0.2"/>
    <row r="231" spans="1:6" hidden="1" x14ac:dyDescent="0.2"/>
    <row r="232" spans="1:6" ht="14.25" hidden="1" x14ac:dyDescent="0.2">
      <c r="A232" s="33" t="s">
        <v>67</v>
      </c>
      <c r="B232" s="33"/>
      <c r="C232" s="33" t="s">
        <v>67</v>
      </c>
      <c r="D232" s="34" t="s">
        <v>68</v>
      </c>
      <c r="E232" s="35"/>
      <c r="F232" s="33" t="s">
        <v>15</v>
      </c>
    </row>
    <row r="233" spans="1:6" ht="15" hidden="1" x14ac:dyDescent="0.25">
      <c r="A233" s="36">
        <v>0</v>
      </c>
      <c r="B233" s="37"/>
      <c r="C233" s="36">
        <v>7500</v>
      </c>
      <c r="D233" s="38">
        <v>4.5600000000000002E-2</v>
      </c>
      <c r="E233" s="39"/>
      <c r="F233" s="36">
        <f>IF($B$7&lt;C233,$B$7*D233,C233*D233)</f>
        <v>0</v>
      </c>
    </row>
    <row r="234" spans="1:6" ht="15" hidden="1" x14ac:dyDescent="0.25">
      <c r="A234" s="36">
        <v>7500</v>
      </c>
      <c r="B234" s="37"/>
      <c r="C234" s="36">
        <v>17500</v>
      </c>
      <c r="D234" s="38">
        <v>2.8500000000000001E-2</v>
      </c>
      <c r="E234" s="39"/>
      <c r="F234" s="37" t="str">
        <f t="shared" ref="F234:F239" si="0">IF($B$7&lt;=A234," ",IF($B$7&lt;C234,($B$7-C233)*D234,(C234-A234)*D234))</f>
        <v xml:space="preserve"> </v>
      </c>
    </row>
    <row r="235" spans="1:6" ht="15" hidden="1" x14ac:dyDescent="0.25">
      <c r="A235" s="36">
        <v>17500</v>
      </c>
      <c r="B235" s="37"/>
      <c r="C235" s="36">
        <v>30000</v>
      </c>
      <c r="D235" s="38">
        <v>2.2800000000000001E-2</v>
      </c>
      <c r="E235" s="39"/>
      <c r="F235" s="37" t="str">
        <f t="shared" si="0"/>
        <v xml:space="preserve"> </v>
      </c>
    </row>
    <row r="236" spans="1:6" ht="15" hidden="1" x14ac:dyDescent="0.25">
      <c r="A236" s="36">
        <v>30000</v>
      </c>
      <c r="B236" s="37"/>
      <c r="C236" s="36">
        <v>45495</v>
      </c>
      <c r="D236" s="38">
        <v>1.7100000000000001E-2</v>
      </c>
      <c r="E236" s="39"/>
      <c r="F236" s="37" t="str">
        <f t="shared" si="0"/>
        <v xml:space="preserve"> </v>
      </c>
    </row>
    <row r="237" spans="1:6" ht="15" hidden="1" x14ac:dyDescent="0.25">
      <c r="A237" s="36">
        <v>45495</v>
      </c>
      <c r="B237" s="37"/>
      <c r="C237" s="36">
        <v>64095</v>
      </c>
      <c r="D237" s="38">
        <v>1.14E-2</v>
      </c>
      <c r="E237" s="39"/>
      <c r="F237" s="37" t="str">
        <f t="shared" si="0"/>
        <v xml:space="preserve"> </v>
      </c>
    </row>
    <row r="238" spans="1:6" ht="15" hidden="1" x14ac:dyDescent="0.25">
      <c r="A238" s="36">
        <v>64095</v>
      </c>
      <c r="B238" s="37"/>
      <c r="C238" s="36">
        <v>250095</v>
      </c>
      <c r="D238" s="38">
        <v>5.7000000000000002E-3</v>
      </c>
      <c r="E238" s="39"/>
      <c r="F238" s="37" t="str">
        <f t="shared" si="0"/>
        <v xml:space="preserve"> </v>
      </c>
    </row>
    <row r="239" spans="1:6" ht="15" hidden="1" x14ac:dyDescent="0.25">
      <c r="A239" s="36">
        <v>250095</v>
      </c>
      <c r="B239" s="37"/>
      <c r="C239" s="36">
        <f>$B$7</f>
        <v>0</v>
      </c>
      <c r="D239" s="38">
        <v>5.6999999999999998E-4</v>
      </c>
      <c r="E239" s="39"/>
      <c r="F239" s="37" t="str">
        <f t="shared" si="0"/>
        <v xml:space="preserve"> </v>
      </c>
    </row>
    <row r="240" spans="1:6" ht="15" hidden="1" x14ac:dyDescent="0.25">
      <c r="A240" s="40"/>
      <c r="B240" s="41"/>
      <c r="C240" s="41"/>
      <c r="D240" s="42"/>
      <c r="E240" s="43"/>
      <c r="F240" s="43"/>
    </row>
    <row r="241" spans="1:6" ht="15" hidden="1" x14ac:dyDescent="0.25">
      <c r="A241" s="33" t="s">
        <v>69</v>
      </c>
      <c r="B241" s="44"/>
      <c r="C241" s="41"/>
      <c r="D241" s="45"/>
      <c r="E241" s="43"/>
      <c r="F241" s="46">
        <f>SUM(F233:F240)</f>
        <v>0</v>
      </c>
    </row>
    <row r="242" spans="1:6" hidden="1" x14ac:dyDescent="0.2"/>
    <row r="243" spans="1:6" hidden="1" x14ac:dyDescent="0.2"/>
    <row r="244" spans="1:6" hidden="1" x14ac:dyDescent="0.2"/>
    <row r="245" spans="1:6" hidden="1" x14ac:dyDescent="0.2"/>
    <row r="246" spans="1:6" hidden="1" x14ac:dyDescent="0.2"/>
    <row r="247" spans="1:6" hidden="1" x14ac:dyDescent="0.2"/>
    <row r="248" spans="1:6" hidden="1" x14ac:dyDescent="0.2"/>
    <row r="249" spans="1:6" hidden="1" x14ac:dyDescent="0.2"/>
    <row r="250" spans="1:6" hidden="1" x14ac:dyDescent="0.2"/>
    <row r="251" spans="1:6" hidden="1" x14ac:dyDescent="0.2"/>
    <row r="252" spans="1:6" hidden="1" x14ac:dyDescent="0.2"/>
    <row r="253" spans="1:6" hidden="1" x14ac:dyDescent="0.2"/>
    <row r="254" spans="1:6" hidden="1" x14ac:dyDescent="0.2"/>
    <row r="255" spans="1:6" hidden="1" x14ac:dyDescent="0.2"/>
    <row r="256" spans="1: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</sheetData>
  <sheetProtection algorithmName="SHA-512" hashValue="fGzmBSYzgJe+YymEzXShW/xj3x34jV8vkS/Tdaa5H9Q9ruDPy9ZGEqiNTomOqUe5mZncaJYg4v+0TF1cA986ng==" saltValue="5uJ/2YInbMOGEIJprrPDjQ==" spinCount="100000" sheet="1" objects="1" scenarios="1"/>
  <phoneticPr fontId="0" type="noConversion"/>
  <dataValidations count="6">
    <dataValidation type="list" allowBlank="1" showInputMessage="1" showErrorMessage="1" sqref="C9">
      <formula1>$C$191:$C$192</formula1>
    </dataValidation>
    <dataValidation type="list" allowBlank="1" showInputMessage="1" showErrorMessage="1" sqref="C10">
      <formula1>$A$191:$A$229</formula1>
    </dataValidation>
    <dataValidation type="list" allowBlank="1" showInputMessage="1" showErrorMessage="1" sqref="C11:C12">
      <formula1>$D$191:$D$192</formula1>
    </dataValidation>
    <dataValidation type="list" allowBlank="1" showInputMessage="1" showErrorMessage="1" sqref="C58">
      <formula1>$E$199:$E$200</formula1>
    </dataValidation>
    <dataValidation type="list" allowBlank="1" showInputMessage="1" showErrorMessage="1" sqref="C33:C36">
      <formula1>$E$117:$E$118</formula1>
    </dataValidation>
    <dataValidation type="list" allowBlank="1" showInputMessage="1" showErrorMessage="1" sqref="C40:C41">
      <formula1>$D$75:$D$76</formula1>
    </dataValidation>
  </dataValidations>
  <hyperlinks>
    <hyperlink ref="C86" r:id="rId1"/>
    <hyperlink ref="B86" r:id="rId2"/>
    <hyperlink ref="B88" r:id="rId3"/>
    <hyperlink ref="C88" r:id="rId4"/>
    <hyperlink ref="B9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VKWLEN</vt:lpstr>
      <vt:lpstr>VKWLEN!_1._Zegels_Minuut_Brevet</vt:lpstr>
      <vt:lpstr>VKWLEN!_2._Registratie_Minuut_Brevet</vt:lpstr>
      <vt:lpstr>VKWLEN!_3._Registratie_aanhangsel</vt:lpstr>
      <vt:lpstr>VKWLEN!Aard</vt:lpstr>
      <vt:lpstr>VKWLEN!Afdrukbereik</vt:lpstr>
      <vt:lpstr>VKWLEN!Datum</vt:lpstr>
      <vt:lpstr>VKWLEN!KOSTENFICHE</vt:lpstr>
      <vt:lpstr>VKWLEN!Naam</vt:lpstr>
      <vt:lpstr>VKWLEN!Rep.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2014-11-15T17:02:22Z</dcterms:modified>
</cp:coreProperties>
</file>