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PWHV" sheetId="1" r:id="rId1"/>
  </sheets>
  <definedNames>
    <definedName name="_1._Zegels_Minuut_Brevet" localSheetId="0">VKWPWHV!$A$16:$F$16</definedName>
    <definedName name="_1._Zegels_Minuut_Brevet">#REF!</definedName>
    <definedName name="_10._Tweede_getuigschrift" localSheetId="0">VKWPWHV!#REF!</definedName>
    <definedName name="_10._Tweede_getuigschrift">#REF!</definedName>
    <definedName name="_11._Kadaster_uittreksel" localSheetId="0">VKWPWHV!#REF!</definedName>
    <definedName name="_11._Kadaster_uittreksel">#REF!</definedName>
    <definedName name="_12._Getuigen" localSheetId="0">VKWPWHV!#REF!</definedName>
    <definedName name="_12._Getuigen">#REF!</definedName>
    <definedName name="_13._Allerlei_uitgaven" localSheetId="0">VKWPWHV!#REF!</definedName>
    <definedName name="_13._Allerlei_uitgaven">#REF!</definedName>
    <definedName name="_14." localSheetId="0">VKWPWHV!#REF!</definedName>
    <definedName name="_14.">#REF!</definedName>
    <definedName name="_15." localSheetId="0">VKWPWHV!#REF!</definedName>
    <definedName name="_15.">#REF!</definedName>
    <definedName name="_2._Registratie_Minuut_Brevet" localSheetId="0">VKWPWHV!$B$18:$G$18</definedName>
    <definedName name="_2._Registratie_Minuut_Brevet">#REF!</definedName>
    <definedName name="_3._Registratie_aanhangsel" localSheetId="0">VKWPWHV!$E$19:$G$19</definedName>
    <definedName name="_3._Registratie_aanhangsel">#REF!</definedName>
    <definedName name="_4.Zegels_afschrift_grosse" localSheetId="0">VKWPWHV!#REF!</definedName>
    <definedName name="_4.Zegels_afschrift_grosse">#REF!</definedName>
    <definedName name="_5._Hypotheek__inschr._overschr._doorh." localSheetId="0">VKWPWHV!#REF!</definedName>
    <definedName name="_5._Hypotheek__inschr._overschr._doorh.">#REF!</definedName>
    <definedName name="_6._Loon_pandbewaarder" localSheetId="0">VKWPWHV!#REF!</definedName>
    <definedName name="_6._Loon_pandbewaarder">#REF!</definedName>
    <definedName name="_7._Zegels__bord._aanh." localSheetId="0">VKWPWHV!#REF!</definedName>
    <definedName name="_7._Zegels__bord._aanh.">#REF!</definedName>
    <definedName name="_8._Opzoekingen" localSheetId="0">VKWPWHV!#REF!</definedName>
    <definedName name="_8._Opzoekingen">#REF!</definedName>
    <definedName name="_9._Hypothecair_getuigschrift" localSheetId="0">VKWPWHV!#REF!</definedName>
    <definedName name="_9._Hypothecair_getuigschrift">#REF!</definedName>
    <definedName name="Aard" localSheetId="0">VKWPWHV!$B$4:$F$4</definedName>
    <definedName name="Aard">#REF!</definedName>
    <definedName name="_xlnm.Print_Area" localSheetId="0">VKWPWHV!$A$1:$E$47</definedName>
    <definedName name="Datum" localSheetId="0">VKWPWHV!$B$4:$G$46</definedName>
    <definedName name="Datum">#REF!</definedName>
    <definedName name="gemeentelijke_info">#REF!</definedName>
    <definedName name="Kantoor_van_Notaris_J._SIMONART_te_Leuven" localSheetId="0">VKWPWHV!#REF!</definedName>
    <definedName name="Kantoor_van_Notaris_J._SIMONART_te_Leuven">#REF!</definedName>
    <definedName name="KOSTENFICHE" localSheetId="0">VKWPWHV!$A$1:$G$46</definedName>
    <definedName name="KOSTENFICHE">#REF!</definedName>
    <definedName name="Last_Row">IF(Values_Entered,Header_Row+Number_of_Payments,Header_Row)</definedName>
    <definedName name="Naam" localSheetId="0">VKWPWHV!$B$9:$F$9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VKWPWHV!$F$4:$F$46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VKWPWHV!#REF!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VKWPWHV!$A$3:$G$46</definedName>
  </definedNames>
  <calcPr calcId="152511"/>
</workbook>
</file>

<file path=xl/calcChain.xml><?xml version="1.0" encoding="utf-8"?>
<calcChain xmlns="http://schemas.openxmlformats.org/spreadsheetml/2006/main">
  <c r="B7" i="1" l="1"/>
  <c r="D19" i="1"/>
  <c r="C52" i="1"/>
  <c r="C56" i="1"/>
  <c r="C219" i="1" s="1"/>
  <c r="B61" i="1"/>
  <c r="B62" i="1"/>
  <c r="D189" i="1" s="1"/>
  <c r="D190" i="1" s="1"/>
  <c r="D191" i="1" s="1"/>
  <c r="D192" i="1" s="1"/>
  <c r="C64" i="1" s="1"/>
  <c r="C66" i="1"/>
  <c r="C68" i="1"/>
  <c r="C70" i="1"/>
  <c r="B83" i="1"/>
  <c r="E159" i="1"/>
  <c r="E121" i="1"/>
  <c r="F121" i="1"/>
  <c r="F124" i="1"/>
  <c r="D39" i="1" s="1"/>
  <c r="E122" i="1"/>
  <c r="F122" i="1"/>
  <c r="E123" i="1"/>
  <c r="F123" i="1"/>
  <c r="E124" i="1"/>
  <c r="E125" i="1" s="1"/>
  <c r="D38" i="1" s="1"/>
  <c r="E127" i="1"/>
  <c r="E131" i="1" s="1"/>
  <c r="D41" i="1" s="1"/>
  <c r="E128" i="1"/>
  <c r="F128" i="1"/>
  <c r="F131" i="1" s="1"/>
  <c r="D42" i="1" s="1"/>
  <c r="E129" i="1"/>
  <c r="F129" i="1"/>
  <c r="E130" i="1"/>
  <c r="F130" i="1"/>
  <c r="C151" i="1"/>
  <c r="D151" i="1"/>
  <c r="E151" i="1"/>
  <c r="C153" i="1" s="1"/>
  <c r="C90" i="1" s="1"/>
  <c r="C157" i="1"/>
  <c r="E162" i="1"/>
  <c r="E165" i="1"/>
  <c r="C177" i="1"/>
  <c r="D177" i="1"/>
  <c r="F200" i="1"/>
  <c r="C201" i="1"/>
  <c r="C206" i="1"/>
  <c r="E214" i="1"/>
  <c r="F207" i="1"/>
  <c r="E216" i="1" s="1"/>
  <c r="F208" i="1"/>
  <c r="F209" i="1"/>
  <c r="F210" i="1"/>
  <c r="F211" i="1"/>
  <c r="F212" i="1"/>
  <c r="C213" i="1"/>
  <c r="F213" i="1"/>
  <c r="C214" i="1"/>
  <c r="F223" i="1"/>
  <c r="C226" i="1"/>
  <c r="F226" i="1"/>
  <c r="C232" i="1"/>
  <c r="C240" i="1"/>
  <c r="F233" i="1"/>
  <c r="E242" i="1" s="1"/>
  <c r="F234" i="1"/>
  <c r="F235" i="1"/>
  <c r="F236" i="1"/>
  <c r="F237" i="1"/>
  <c r="F238" i="1"/>
  <c r="C239" i="1"/>
  <c r="F239" i="1"/>
  <c r="C259" i="1"/>
  <c r="F264" i="1" s="1"/>
  <c r="C260" i="1"/>
  <c r="C261" i="1"/>
  <c r="D261" i="1"/>
  <c r="F261" i="1"/>
  <c r="C262" i="1"/>
  <c r="D262" i="1"/>
  <c r="F262" i="1"/>
  <c r="F263" i="1"/>
  <c r="F265" i="1"/>
  <c r="F266" i="1"/>
  <c r="F298" i="1"/>
  <c r="F299" i="1"/>
  <c r="F306" i="1" s="1"/>
  <c r="D16" i="1" s="1"/>
  <c r="D23" i="1" s="1"/>
  <c r="F300" i="1"/>
  <c r="F301" i="1"/>
  <c r="F302" i="1"/>
  <c r="F303" i="1"/>
  <c r="C304" i="1"/>
  <c r="F304" i="1"/>
  <c r="E240" i="1"/>
  <c r="F222" i="1"/>
  <c r="F199" i="1"/>
  <c r="F195" i="1"/>
  <c r="F225" i="1"/>
  <c r="F221" i="1"/>
  <c r="F201" i="1"/>
  <c r="F198" i="1"/>
  <c r="C194" i="1"/>
  <c r="C202" i="1" s="1"/>
  <c r="G173" i="1"/>
  <c r="G175" i="1"/>
  <c r="G177" i="1"/>
  <c r="C59" i="1" s="1"/>
  <c r="F224" i="1"/>
  <c r="F220" i="1"/>
  <c r="E229" i="1" s="1"/>
  <c r="B63" i="1"/>
  <c r="C165" i="1"/>
  <c r="E161" i="1"/>
  <c r="E164" i="1"/>
  <c r="E160" i="1"/>
  <c r="E167" i="1" s="1"/>
  <c r="E168" i="1" s="1"/>
  <c r="E87" i="1" s="1"/>
  <c r="E92" i="1" s="1"/>
  <c r="E163" i="1"/>
  <c r="E96" i="1" l="1"/>
  <c r="C92" i="1"/>
  <c r="E93" i="1"/>
  <c r="D46" i="1"/>
  <c r="C227" i="1"/>
  <c r="E227" i="1"/>
  <c r="A181" i="1"/>
  <c r="C72" i="1" s="1"/>
  <c r="E73" i="1" s="1"/>
  <c r="E94" i="1"/>
  <c r="E98" i="1" s="1"/>
  <c r="E202" i="1"/>
  <c r="F196" i="1"/>
  <c r="E204" i="1" s="1"/>
  <c r="E58" i="1" s="1"/>
  <c r="F197" i="1"/>
  <c r="F268" i="1"/>
  <c r="D17" i="1" s="1"/>
  <c r="D22" i="1" s="1"/>
  <c r="D25" i="1" s="1"/>
  <c r="D44" i="1" s="1"/>
  <c r="E59" i="1" l="1"/>
  <c r="E76" i="1" s="1"/>
  <c r="E72" i="1"/>
  <c r="E74" i="1" s="1"/>
  <c r="E78" i="1" s="1"/>
</calcChain>
</file>

<file path=xl/comments1.xml><?xml version="1.0" encoding="utf-8"?>
<comments xmlns="http://schemas.openxmlformats.org/spreadsheetml/2006/main">
  <authors>
    <author>licentie</author>
  </authors>
  <commentList>
    <comment ref="C60" authorId="0" shapeId="0">
      <text>
        <r>
          <rPr>
            <b/>
            <sz val="10"/>
            <color indexed="81"/>
            <rFont val="Tahoma"/>
            <family val="2"/>
          </rPr>
          <t>Hier vul je het werkelijk bedrag van registratie bijlagen in.</t>
        </r>
      </text>
    </comment>
  </commentList>
</comments>
</file>

<file path=xl/sharedStrings.xml><?xml version="1.0" encoding="utf-8"?>
<sst xmlns="http://schemas.openxmlformats.org/spreadsheetml/2006/main" count="185" uniqueCount="124">
  <si>
    <t>Dossier</t>
  </si>
  <si>
    <t>Cliënt</t>
  </si>
  <si>
    <t>Prijs</t>
  </si>
  <si>
    <t>Lasten:</t>
  </si>
  <si>
    <t>Basis</t>
  </si>
  <si>
    <t>Betaald voorschot</t>
  </si>
  <si>
    <t>Klein beschrijf?</t>
  </si>
  <si>
    <t>ja</t>
  </si>
  <si>
    <t>Gebied met vastgoeddruk?</t>
  </si>
  <si>
    <t>Arlon</t>
  </si>
  <si>
    <t xml:space="preserve">KRO Soc. Wall. of Fam. Nombr.? </t>
  </si>
  <si>
    <t>neen</t>
  </si>
  <si>
    <t>Sociaal krediet voor minstens 50%?</t>
  </si>
  <si>
    <t>------------------------------------------------------------------------------------------------</t>
  </si>
  <si>
    <t>Kosten ten laste van de koper</t>
  </si>
  <si>
    <t>Ereloon</t>
  </si>
  <si>
    <t xml:space="preserve">Registratie </t>
  </si>
  <si>
    <t>Registratie aanhangsel</t>
  </si>
  <si>
    <t>Overschrijving (rols)</t>
  </si>
  <si>
    <t>FMA</t>
  </si>
  <si>
    <t>Totaal uitgaven voor koper:</t>
  </si>
  <si>
    <t>BTW</t>
  </si>
  <si>
    <t>Algemeen totaal:</t>
  </si>
  <si>
    <t>Kosten ten laste van de verkoper</t>
  </si>
  <si>
    <t>Stedenbouw</t>
  </si>
  <si>
    <t>Makelaar</t>
  </si>
  <si>
    <t>Meting</t>
  </si>
  <si>
    <t>Andere</t>
  </si>
  <si>
    <t>Algemeen totaal verkoper:</t>
  </si>
  <si>
    <t>Afrekening koper</t>
  </si>
  <si>
    <t>Afrekening verkoper</t>
  </si>
  <si>
    <t>Décompte acquéreur</t>
  </si>
  <si>
    <t>Décompte vendeur</t>
  </si>
  <si>
    <t>NVT</t>
  </si>
  <si>
    <t>Assesse</t>
  </si>
  <si>
    <t>Aubel</t>
  </si>
  <si>
    <t>Beauvechain</t>
  </si>
  <si>
    <t>Braine-l'Alleud</t>
  </si>
  <si>
    <t>Braine-le-Château</t>
  </si>
  <si>
    <t xml:space="preserve">Chastre </t>
  </si>
  <si>
    <t>Chaumont-Gistoux</t>
  </si>
  <si>
    <t>Court-Saint-Etienne</t>
  </si>
  <si>
    <t>Eghezée</t>
  </si>
  <si>
    <t>Erezée</t>
  </si>
  <si>
    <t>Gembloux</t>
  </si>
  <si>
    <t xml:space="preserve">Grez-Doiceau </t>
  </si>
  <si>
    <t>Hélécine</t>
  </si>
  <si>
    <t>Incourt</t>
  </si>
  <si>
    <t>Ittre</t>
  </si>
  <si>
    <t>Jalhay</t>
  </si>
  <si>
    <t>Jodoigne</t>
  </si>
  <si>
    <t xml:space="preserve">La Hulpe </t>
  </si>
  <si>
    <t xml:space="preserve">Lasne </t>
  </si>
  <si>
    <t>Mont-Saint-Guibert</t>
  </si>
  <si>
    <t>Namur</t>
  </si>
  <si>
    <t>Nivelles</t>
  </si>
  <si>
    <t>Orp-Jauche</t>
  </si>
  <si>
    <t>Ottignies-Louvain-la-Neuve</t>
  </si>
  <si>
    <t xml:space="preserve">Ramillies </t>
  </si>
  <si>
    <t>Rixensart</t>
  </si>
  <si>
    <t>Thimister-Clermont</t>
  </si>
  <si>
    <t>Villers-la-Ville</t>
  </si>
  <si>
    <t>Walhain</t>
  </si>
  <si>
    <t>Basisbedrag</t>
  </si>
  <si>
    <t>Allerlei uitgaven</t>
  </si>
  <si>
    <t>Waterloo</t>
  </si>
  <si>
    <t>Wavre</t>
  </si>
  <si>
    <t>Bedrag</t>
  </si>
  <si>
    <t>Tarief J</t>
  </si>
  <si>
    <t>Totaal Ereloon</t>
  </si>
  <si>
    <t>Aandeel basisakte of verkavelingsakte</t>
  </si>
  <si>
    <t>PANDWISSEL BIJ AANKOOP</t>
  </si>
  <si>
    <t>Oude inschrijving</t>
  </si>
  <si>
    <t>Hoofdsom</t>
  </si>
  <si>
    <t>Aanhor.</t>
  </si>
  <si>
    <t>Nieuwe inschrijving</t>
  </si>
  <si>
    <t>1. Registratie Minuut-Brevet</t>
  </si>
  <si>
    <t>(BTW)</t>
  </si>
  <si>
    <t>2. Registratie bijlagen</t>
  </si>
  <si>
    <t xml:space="preserve">           Hypotheekloon inschrijving</t>
  </si>
  <si>
    <t xml:space="preserve">           Hypotheekloon doorhaling</t>
  </si>
  <si>
    <t xml:space="preserve">           Inschrijvingsrecht</t>
  </si>
  <si>
    <t>3. Provisie hypotheekkosten</t>
  </si>
  <si>
    <t>4. Recht op geschriften</t>
  </si>
  <si>
    <t>5. Allerlei uitgaven</t>
  </si>
  <si>
    <t>6. Stedenbouwkundige info of uittreksel</t>
  </si>
  <si>
    <t>Totaal uitgaven</t>
  </si>
  <si>
    <t>Totaal</t>
  </si>
  <si>
    <t>Tot. Uitg.</t>
  </si>
  <si>
    <t>Samen</t>
  </si>
  <si>
    <t>plus BTW</t>
  </si>
  <si>
    <t>Totaal: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</si>
  <si>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</si>
  <si>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</si>
  <si>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</si>
  <si>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</si>
  <si>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</si>
  <si>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</si>
  <si>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Diverse kosten</t>
  </si>
  <si>
    <t>Loon hypotheekbewaarder doorhaling</t>
  </si>
  <si>
    <t>Boekje</t>
  </si>
  <si>
    <t>Tarief</t>
  </si>
  <si>
    <t>Ereloon G</t>
  </si>
  <si>
    <t>Lening</t>
  </si>
  <si>
    <t>Hypothecaire volmacht</t>
  </si>
  <si>
    <t>HYPOTHECAIRE VOLMACHT KOPER</t>
  </si>
  <si>
    <t>Hoeveel hypotheekkantoren?</t>
  </si>
  <si>
    <t>Recht op geschriften</t>
  </si>
  <si>
    <t>Registratierecht akte</t>
  </si>
  <si>
    <t>Registratierecht bijlagen</t>
  </si>
  <si>
    <t>VERKOOP ONROEREND GOED WALLONIE MET HYPOTHEEKRUIL EN HYPOTHECAIRE VOLMACHT</t>
  </si>
  <si>
    <t>Donceel</t>
  </si>
  <si>
    <t>Genappe</t>
  </si>
  <si>
    <t>Perwez</t>
  </si>
  <si>
    <t>Profondeville</t>
  </si>
  <si>
    <t>Sainte-Ode</t>
  </si>
  <si>
    <t>Silly</t>
  </si>
  <si>
    <t>Kosten ten laste van de verkoper of de koper (maak de keuze)</t>
  </si>
  <si>
    <t>koper</t>
  </si>
  <si>
    <t>Bodemattesten (?)</t>
  </si>
  <si>
    <t>verkoper</t>
  </si>
  <si>
    <t>Totaal bijkomende kosten koper</t>
  </si>
  <si>
    <t>Totaal bijkomende kosten verkoper:</t>
  </si>
  <si>
    <t>Algemeen totaal koper: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</si>
</sst>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_-* #,##0.00\ &quot;BF&quot;_-;\-* #,##0.00\ &quot;BF&quot;_-;_-* &quot;-&quot;??\ &quot;BF&quot;_-;_-@_-"/>
    <numFmt numFmtId="167" formatCode="d\ mmmm\ yyyy"/>
    <numFmt numFmtId="168" formatCode="_-* #,##0.00\ [$EUR]_-;\-* #,##0.00\ [$EUR]_-;_-* &quot;-&quot;??\ [$EUR]_-;_-@_-"/>
    <numFmt numFmtId="169" formatCode="#,##0.00\ [$EUR]"/>
    <numFmt numFmtId="170" formatCode="#,##0&quot; BF&quot;;\-#,##0&quot; BF&quot;"/>
    <numFmt numFmtId="171" formatCode="0.000%"/>
    <numFmt numFmtId="172" formatCode="#.##000"/>
    <numFmt numFmtId="173" formatCode="_-* #,##0\ _F_B_-;\-* #,##0\ _F_B_-;_-* &quot;-&quot;\ _F_B_-;_-@_-"/>
    <numFmt numFmtId="174" formatCode="\$#,#00"/>
    <numFmt numFmtId="175" formatCode="_-* #,##0\ &quot;FB&quot;_-;\-* #,##0\ &quot;FB&quot;_-;_-* &quot;-&quot;\ &quot;FB&quot;_-;_-@_-"/>
    <numFmt numFmtId="176" formatCode="m\o\n\t\h\ d\,\ \y\y\y\y"/>
    <numFmt numFmtId="177" formatCode="#,#00"/>
    <numFmt numFmtId="178" formatCode="#,"/>
    <numFmt numFmtId="179" formatCode="%#,#00"/>
    <numFmt numFmtId="180" formatCode="#,##0&quot; Fr&quot;;\-#,##0&quot; Fr&quot;"/>
    <numFmt numFmtId="181" formatCode="0.0000%"/>
    <numFmt numFmtId="182" formatCode="#,##0.00\ &quot;BF&quot;;\-#,##0.00\ &quot;BF&quot;"/>
  </numFmts>
  <fonts count="19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2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u/>
      <sz val="10"/>
      <name val="Arial"/>
      <family val="2"/>
    </font>
    <font>
      <b/>
      <sz val="10"/>
      <color indexed="81"/>
      <name val="Tahoma"/>
      <family val="2"/>
    </font>
    <font>
      <sz val="9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6"/>
      <color theme="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0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theme="0"/>
      </patternFill>
    </fill>
    <fill>
      <patternFill patternType="solid">
        <fgColor rgb="FF0000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indexed="20"/>
      </top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2" fontId="8" fillId="0" borderId="0">
      <protection locked="0"/>
    </xf>
    <xf numFmtId="173" fontId="1" fillId="0" borderId="0" applyFont="0" applyFill="0" applyBorder="0" applyAlignment="0" applyProtection="0"/>
    <xf numFmtId="174" fontId="8" fillId="0" borderId="0">
      <protection locked="0"/>
    </xf>
    <xf numFmtId="175" fontId="1" fillId="0" borderId="0" applyFont="0" applyFill="0" applyBorder="0" applyAlignment="0" applyProtection="0"/>
    <xf numFmtId="176" fontId="8" fillId="0" borderId="0">
      <protection locked="0"/>
    </xf>
    <xf numFmtId="177" fontId="8" fillId="0" borderId="0">
      <protection locked="0"/>
    </xf>
    <xf numFmtId="178" fontId="9" fillId="0" borderId="0">
      <protection locked="0"/>
    </xf>
    <xf numFmtId="178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9" fontId="8" fillId="0" borderId="0">
      <protection locked="0"/>
    </xf>
    <xf numFmtId="0" fontId="10" fillId="0" borderId="0"/>
    <xf numFmtId="0" fontId="14" fillId="0" borderId="0"/>
    <xf numFmtId="0" fontId="1" fillId="0" borderId="0"/>
    <xf numFmtId="0" fontId="14" fillId="0" borderId="0"/>
    <xf numFmtId="178" fontId="8" fillId="0" borderId="1">
      <protection locked="0"/>
    </xf>
    <xf numFmtId="0" fontId="18" fillId="0" borderId="11" applyNumberFormat="0" applyFill="0" applyAlignment="0" applyProtection="0"/>
  </cellStyleXfs>
  <cellXfs count="145">
    <xf numFmtId="0" fontId="0" fillId="0" borderId="0" xfId="0"/>
    <xf numFmtId="0" fontId="0" fillId="2" borderId="0" xfId="0" applyFill="1" applyProtection="1">
      <protection hidden="1"/>
    </xf>
    <xf numFmtId="0" fontId="2" fillId="2" borderId="0" xfId="0" applyFont="1" applyFill="1" applyBorder="1" applyAlignment="1" applyProtection="1">
      <alignment horizontal="left"/>
      <protection hidden="1"/>
    </xf>
    <xf numFmtId="0" fontId="0" fillId="2" borderId="0" xfId="0" applyNumberFormat="1" applyFill="1" applyBorder="1" applyAlignment="1" applyProtection="1">
      <protection hidden="1"/>
    </xf>
    <xf numFmtId="166" fontId="0" fillId="2" borderId="0" xfId="0" applyNumberFormat="1" applyFill="1" applyBorder="1" applyAlignment="1" applyProtection="1">
      <protection hidden="1"/>
    </xf>
    <xf numFmtId="0" fontId="0" fillId="2" borderId="0" xfId="0" applyFill="1" applyBorder="1" applyAlignment="1" applyProtection="1">
      <alignment horizontal="left"/>
      <protection hidden="1"/>
    </xf>
    <xf numFmtId="168" fontId="0" fillId="2" borderId="0" xfId="0" applyNumberForma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166" fontId="1" fillId="2" borderId="0" xfId="0" applyNumberFormat="1" applyFont="1" applyFill="1" applyBorder="1" applyAlignment="1" applyProtection="1">
      <protection hidden="1"/>
    </xf>
    <xf numFmtId="0" fontId="2" fillId="2" borderId="0" xfId="13" applyFont="1" applyFill="1" applyBorder="1" applyAlignment="1" applyProtection="1">
      <alignment horizontal="left"/>
      <protection hidden="1"/>
    </xf>
    <xf numFmtId="0" fontId="2" fillId="2" borderId="0" xfId="0" quotePrefix="1" applyFont="1" applyFill="1" applyBorder="1" applyAlignment="1" applyProtection="1">
      <alignment horizontal="left"/>
      <protection hidden="1"/>
    </xf>
    <xf numFmtId="0" fontId="2" fillId="2" borderId="2" xfId="0" applyFont="1" applyFill="1" applyBorder="1" applyAlignment="1" applyProtection="1">
      <alignment horizontal="left"/>
      <protection hidden="1"/>
    </xf>
    <xf numFmtId="166" fontId="1" fillId="2" borderId="3" xfId="0" applyNumberFormat="1" applyFont="1" applyFill="1" applyBorder="1" applyAlignment="1" applyProtection="1">
      <alignment horizontal="left"/>
      <protection hidden="1"/>
    </xf>
    <xf numFmtId="168" fontId="0" fillId="2" borderId="0" xfId="0" applyNumberFormat="1" applyFill="1" applyBorder="1" applyAlignment="1" applyProtection="1">
      <alignment horizontal="left"/>
      <protection hidden="1"/>
    </xf>
    <xf numFmtId="0" fontId="1" fillId="2" borderId="3" xfId="0" applyFont="1" applyFill="1" applyBorder="1" applyAlignment="1" applyProtection="1">
      <alignment horizontal="left"/>
      <protection hidden="1"/>
    </xf>
    <xf numFmtId="0" fontId="1" fillId="2" borderId="3" xfId="0" applyFont="1" applyFill="1" applyBorder="1" applyProtection="1">
      <protection hidden="1"/>
    </xf>
    <xf numFmtId="0" fontId="0" fillId="2" borderId="0" xfId="0" applyFill="1" applyBorder="1" applyProtection="1">
      <protection hidden="1"/>
    </xf>
    <xf numFmtId="0" fontId="1" fillId="2" borderId="0" xfId="0" applyFont="1" applyFill="1" applyBorder="1" applyProtection="1">
      <protection hidden="1"/>
    </xf>
    <xf numFmtId="0" fontId="1" fillId="2" borderId="2" xfId="0" applyFont="1" applyFill="1" applyBorder="1" applyAlignment="1" applyProtection="1">
      <alignment horizontal="left"/>
      <protection hidden="1"/>
    </xf>
    <xf numFmtId="0" fontId="0" fillId="2" borderId="4" xfId="0" applyFill="1" applyBorder="1" applyAlignment="1" applyProtection="1">
      <alignment horizontal="left"/>
      <protection hidden="1"/>
    </xf>
    <xf numFmtId="0" fontId="1" fillId="2" borderId="0" xfId="0" applyFont="1" applyFill="1" applyProtection="1">
      <protection hidden="1"/>
    </xf>
    <xf numFmtId="168" fontId="0" fillId="2" borderId="0" xfId="0" applyNumberFormat="1" applyFill="1" applyProtection="1">
      <protection hidden="1"/>
    </xf>
    <xf numFmtId="0" fontId="2" fillId="2" borderId="5" xfId="0" applyFont="1" applyFill="1" applyBorder="1" applyAlignment="1" applyProtection="1">
      <alignment horizontal="left"/>
      <protection hidden="1"/>
    </xf>
    <xf numFmtId="164" fontId="0" fillId="2" borderId="0" xfId="0" applyNumberFormat="1" applyFill="1" applyBorder="1" applyAlignment="1" applyProtection="1">
      <alignment horizontal="right"/>
      <protection hidden="1"/>
    </xf>
    <xf numFmtId="164" fontId="1" fillId="2" borderId="0" xfId="0" applyNumberFormat="1" applyFont="1" applyFill="1" applyAlignment="1" applyProtection="1">
      <alignment horizontal="right"/>
      <protection hidden="1"/>
    </xf>
    <xf numFmtId="0" fontId="2" fillId="2" borderId="4" xfId="0" applyFont="1" applyFill="1" applyBorder="1" applyAlignment="1" applyProtection="1">
      <alignment horizontal="left"/>
      <protection hidden="1"/>
    </xf>
    <xf numFmtId="0" fontId="1" fillId="2" borderId="0" xfId="13" applyFill="1" applyProtection="1">
      <protection hidden="1"/>
    </xf>
    <xf numFmtId="3" fontId="3" fillId="2" borderId="0" xfId="9" applyNumberFormat="1" applyFill="1" applyAlignment="1" applyProtection="1">
      <protection hidden="1"/>
    </xf>
    <xf numFmtId="0" fontId="1" fillId="2" borderId="0" xfId="13" applyFill="1"/>
    <xf numFmtId="3" fontId="1" fillId="2" borderId="0" xfId="13" applyNumberFormat="1" applyFont="1" applyFill="1" applyProtection="1">
      <protection hidden="1"/>
    </xf>
    <xf numFmtId="168" fontId="1" fillId="2" borderId="0" xfId="13" applyNumberFormat="1" applyFont="1" applyFill="1" applyProtection="1">
      <protection hidden="1"/>
    </xf>
    <xf numFmtId="166" fontId="1" fillId="2" borderId="0" xfId="13" applyNumberFormat="1" applyFill="1" applyBorder="1" applyAlignment="1" applyProtection="1">
      <protection hidden="1"/>
    </xf>
    <xf numFmtId="0" fontId="1" fillId="2" borderId="0" xfId="13" applyFill="1" applyBorder="1" applyProtection="1">
      <protection hidden="1"/>
    </xf>
    <xf numFmtId="0" fontId="1" fillId="2" borderId="0" xfId="13" applyFill="1" applyBorder="1" applyAlignment="1" applyProtection="1">
      <alignment horizontal="left"/>
      <protection hidden="1"/>
    </xf>
    <xf numFmtId="166" fontId="2" fillId="2" borderId="0" xfId="13" applyNumberFormat="1" applyFont="1" applyFill="1" applyBorder="1" applyAlignment="1" applyProtection="1">
      <protection hidden="1"/>
    </xf>
    <xf numFmtId="168" fontId="2" fillId="2" borderId="0" xfId="13" applyNumberFormat="1" applyFont="1" applyFill="1" applyBorder="1" applyProtection="1">
      <protection hidden="1"/>
    </xf>
    <xf numFmtId="164" fontId="1" fillId="2" borderId="0" xfId="13" applyNumberFormat="1" applyFill="1" applyBorder="1" applyAlignment="1" applyProtection="1">
      <protection hidden="1"/>
    </xf>
    <xf numFmtId="164" fontId="1" fillId="2" borderId="0" xfId="13" applyNumberFormat="1" applyFill="1" applyBorder="1" applyAlignment="1" applyProtection="1">
      <alignment horizontal="right"/>
      <protection hidden="1"/>
    </xf>
    <xf numFmtId="3" fontId="1" fillId="2" borderId="0" xfId="0" applyNumberFormat="1" applyFont="1" applyFill="1" applyProtection="1">
      <protection hidden="1"/>
    </xf>
    <xf numFmtId="0" fontId="3" fillId="2" borderId="0" xfId="9" applyFill="1" applyAlignment="1" applyProtection="1">
      <protection hidden="1"/>
    </xf>
    <xf numFmtId="3" fontId="1" fillId="2" borderId="0" xfId="13" applyNumberFormat="1" applyFont="1" applyFill="1"/>
    <xf numFmtId="0" fontId="5" fillId="2" borderId="6" xfId="13" applyFont="1" applyFill="1" applyBorder="1" applyAlignment="1" applyProtection="1">
      <alignment horizontal="left"/>
      <protection hidden="1"/>
    </xf>
    <xf numFmtId="180" fontId="6" fillId="2" borderId="6" xfId="13" applyNumberFormat="1" applyFont="1" applyFill="1" applyBorder="1" applyProtection="1">
      <protection hidden="1"/>
    </xf>
    <xf numFmtId="170" fontId="6" fillId="2" borderId="0" xfId="13" applyNumberFormat="1" applyFont="1" applyFill="1" applyProtection="1">
      <protection hidden="1"/>
    </xf>
    <xf numFmtId="0" fontId="6" fillId="2" borderId="0" xfId="13" applyFont="1" applyFill="1" applyProtection="1">
      <protection hidden="1"/>
    </xf>
    <xf numFmtId="170" fontId="5" fillId="2" borderId="6" xfId="13" applyNumberFormat="1" applyFont="1" applyFill="1" applyBorder="1" applyAlignment="1" applyProtection="1">
      <alignment horizontal="center"/>
      <protection hidden="1"/>
    </xf>
    <xf numFmtId="0" fontId="5" fillId="2" borderId="6" xfId="13" applyFont="1" applyFill="1" applyBorder="1" applyAlignment="1" applyProtection="1">
      <alignment horizontal="center"/>
      <protection hidden="1"/>
    </xf>
    <xf numFmtId="171" fontId="6" fillId="2" borderId="6" xfId="13" applyNumberFormat="1" applyFont="1" applyFill="1" applyBorder="1" applyProtection="1">
      <protection hidden="1"/>
    </xf>
    <xf numFmtId="181" fontId="6" fillId="2" borderId="6" xfId="13" applyNumberFormat="1" applyFont="1" applyFill="1" applyBorder="1" applyProtection="1">
      <protection hidden="1"/>
    </xf>
    <xf numFmtId="170" fontId="5" fillId="2" borderId="0" xfId="13" applyNumberFormat="1" applyFont="1" applyFill="1" applyBorder="1" applyAlignment="1" applyProtection="1">
      <alignment horizontal="center"/>
      <protection hidden="1"/>
    </xf>
    <xf numFmtId="180" fontId="5" fillId="2" borderId="6" xfId="13" applyNumberFormat="1" applyFont="1" applyFill="1" applyBorder="1" applyProtection="1">
      <protection hidden="1"/>
    </xf>
    <xf numFmtId="182" fontId="1" fillId="2" borderId="0" xfId="13" applyNumberFormat="1" applyFill="1" applyProtection="1">
      <protection hidden="1"/>
    </xf>
    <xf numFmtId="0" fontId="13" fillId="3" borderId="0" xfId="13" applyFont="1" applyFill="1" applyBorder="1" applyAlignment="1" applyProtection="1">
      <alignment horizontal="left"/>
      <protection hidden="1"/>
    </xf>
    <xf numFmtId="0" fontId="13" fillId="3" borderId="0" xfId="13" applyFont="1" applyFill="1" applyBorder="1" applyAlignment="1" applyProtection="1">
      <alignment horizontal="right"/>
      <protection hidden="1"/>
    </xf>
    <xf numFmtId="0" fontId="1" fillId="2" borderId="0" xfId="13" applyFill="1" applyBorder="1" applyAlignment="1" applyProtection="1">
      <protection hidden="1"/>
    </xf>
    <xf numFmtId="168" fontId="1" fillId="2" borderId="0" xfId="13" applyNumberFormat="1" applyFill="1" applyBorder="1" applyProtection="1">
      <protection hidden="1"/>
    </xf>
    <xf numFmtId="166" fontId="1" fillId="2" borderId="0" xfId="13" applyNumberFormat="1" applyFill="1" applyBorder="1" applyProtection="1">
      <protection hidden="1"/>
    </xf>
    <xf numFmtId="0" fontId="5" fillId="4" borderId="0" xfId="13" applyFont="1" applyFill="1" applyBorder="1" applyAlignment="1" applyProtection="1">
      <alignment horizontal="left"/>
      <protection hidden="1"/>
    </xf>
    <xf numFmtId="180" fontId="6" fillId="4" borderId="0" xfId="13" applyNumberFormat="1" applyFont="1" applyFill="1" applyBorder="1" applyProtection="1">
      <protection hidden="1"/>
    </xf>
    <xf numFmtId="170" fontId="6" fillId="4" borderId="0" xfId="13" applyNumberFormat="1" applyFont="1" applyFill="1" applyBorder="1" applyProtection="1">
      <protection hidden="1"/>
    </xf>
    <xf numFmtId="0" fontId="6" fillId="4" borderId="0" xfId="13" applyFont="1" applyFill="1" applyBorder="1" applyProtection="1">
      <protection hidden="1"/>
    </xf>
    <xf numFmtId="169" fontId="6" fillId="4" borderId="0" xfId="13" applyNumberFormat="1" applyFont="1" applyFill="1" applyBorder="1" applyProtection="1">
      <protection hidden="1"/>
    </xf>
    <xf numFmtId="171" fontId="6" fillId="4" borderId="0" xfId="13" applyNumberFormat="1" applyFont="1" applyFill="1" applyBorder="1" applyProtection="1">
      <protection hidden="1"/>
    </xf>
    <xf numFmtId="181" fontId="6" fillId="4" borderId="0" xfId="13" applyNumberFormat="1" applyFont="1" applyFill="1" applyBorder="1" applyProtection="1">
      <protection hidden="1"/>
    </xf>
    <xf numFmtId="170" fontId="5" fillId="4" borderId="0" xfId="13" applyNumberFormat="1" applyFont="1" applyFill="1" applyBorder="1" applyAlignment="1" applyProtection="1">
      <alignment horizontal="center"/>
      <protection hidden="1"/>
    </xf>
    <xf numFmtId="169" fontId="5" fillId="4" borderId="0" xfId="13" applyNumberFormat="1" applyFont="1" applyFill="1" applyBorder="1" applyProtection="1">
      <protection hidden="1"/>
    </xf>
    <xf numFmtId="0" fontId="4" fillId="2" borderId="0" xfId="0" applyFont="1" applyFill="1" applyProtection="1">
      <protection hidden="1"/>
    </xf>
    <xf numFmtId="2" fontId="0" fillId="2" borderId="0" xfId="0" applyNumberFormat="1" applyFill="1" applyBorder="1" applyAlignment="1" applyProtection="1">
      <alignment horizontal="right"/>
      <protection hidden="1"/>
    </xf>
    <xf numFmtId="2" fontId="1" fillId="2" borderId="0" xfId="0" applyNumberFormat="1" applyFont="1" applyFill="1" applyProtection="1">
      <protection hidden="1"/>
    </xf>
    <xf numFmtId="4" fontId="1" fillId="2" borderId="0" xfId="0" applyNumberFormat="1" applyFont="1" applyFill="1" applyProtection="1">
      <protection hidden="1"/>
    </xf>
    <xf numFmtId="3" fontId="1" fillId="2" borderId="0" xfId="0" quotePrefix="1" applyNumberFormat="1" applyFont="1" applyFill="1" applyAlignment="1" applyProtection="1">
      <alignment horizontal="left"/>
      <protection hidden="1"/>
    </xf>
    <xf numFmtId="3" fontId="1" fillId="2" borderId="0" xfId="0" applyNumberFormat="1" applyFont="1" applyFill="1" applyBorder="1" applyProtection="1">
      <protection hidden="1"/>
    </xf>
    <xf numFmtId="170" fontId="5" fillId="2" borderId="6" xfId="0" applyNumberFormat="1" applyFont="1" applyFill="1" applyBorder="1" applyAlignment="1" applyProtection="1">
      <alignment horizontal="center"/>
      <protection hidden="1"/>
    </xf>
    <xf numFmtId="0" fontId="5" fillId="2" borderId="6" xfId="0" applyFont="1" applyFill="1" applyBorder="1" applyAlignment="1" applyProtection="1">
      <alignment horizontal="center"/>
      <protection hidden="1"/>
    </xf>
    <xf numFmtId="0" fontId="5" fillId="2" borderId="7" xfId="0" applyFont="1" applyFill="1" applyBorder="1" applyAlignment="1" applyProtection="1">
      <alignment horizontal="center"/>
      <protection hidden="1"/>
    </xf>
    <xf numFmtId="169" fontId="6" fillId="2" borderId="6" xfId="0" applyNumberFormat="1" applyFont="1" applyFill="1" applyBorder="1" applyProtection="1">
      <protection hidden="1"/>
    </xf>
    <xf numFmtId="170" fontId="6" fillId="2" borderId="6" xfId="0" applyNumberFormat="1" applyFont="1" applyFill="1" applyBorder="1" applyProtection="1">
      <protection hidden="1"/>
    </xf>
    <xf numFmtId="171" fontId="6" fillId="2" borderId="6" xfId="0" applyNumberFormat="1" applyFont="1" applyFill="1" applyBorder="1" applyProtection="1">
      <protection hidden="1"/>
    </xf>
    <xf numFmtId="171" fontId="6" fillId="2" borderId="7" xfId="0" applyNumberFormat="1" applyFont="1" applyFill="1" applyBorder="1" applyProtection="1">
      <protection hidden="1"/>
    </xf>
    <xf numFmtId="0" fontId="6" fillId="2" borderId="8" xfId="0" applyFont="1" applyFill="1" applyBorder="1" applyProtection="1">
      <protection hidden="1"/>
    </xf>
    <xf numFmtId="0" fontId="6" fillId="2" borderId="0" xfId="0" applyFont="1" applyFill="1" applyBorder="1" applyProtection="1">
      <protection hidden="1"/>
    </xf>
    <xf numFmtId="0" fontId="7" fillId="2" borderId="9" xfId="0" applyFont="1" applyFill="1" applyBorder="1" applyProtection="1">
      <protection hidden="1"/>
    </xf>
    <xf numFmtId="0" fontId="6" fillId="2" borderId="0" xfId="0" applyFont="1" applyFill="1" applyProtection="1">
      <protection hidden="1"/>
    </xf>
    <xf numFmtId="170" fontId="5" fillId="2" borderId="0" xfId="0" applyNumberFormat="1" applyFont="1" applyFill="1" applyBorder="1" applyAlignment="1" applyProtection="1">
      <alignment horizontal="center"/>
      <protection hidden="1"/>
    </xf>
    <xf numFmtId="0" fontId="6" fillId="2" borderId="9" xfId="0" applyFont="1" applyFill="1" applyBorder="1" applyProtection="1">
      <protection hidden="1"/>
    </xf>
    <xf numFmtId="169" fontId="5" fillId="2" borderId="6" xfId="0" applyNumberFormat="1" applyFont="1" applyFill="1" applyBorder="1" applyProtection="1">
      <protection hidden="1"/>
    </xf>
    <xf numFmtId="0" fontId="11" fillId="2" borderId="0" xfId="13" applyFont="1" applyFill="1" applyBorder="1" applyAlignment="1" applyProtection="1">
      <alignment horizontal="left"/>
      <protection hidden="1"/>
    </xf>
    <xf numFmtId="0" fontId="2" fillId="2" borderId="0" xfId="13" quotePrefix="1" applyFont="1" applyFill="1" applyBorder="1" applyAlignment="1" applyProtection="1">
      <alignment horizontal="left"/>
      <protection hidden="1"/>
    </xf>
    <xf numFmtId="0" fontId="1" fillId="2" borderId="0" xfId="13" applyFill="1" applyBorder="1"/>
    <xf numFmtId="164" fontId="1" fillId="2" borderId="0" xfId="13" applyNumberFormat="1" applyFill="1" applyBorder="1" applyProtection="1">
      <protection hidden="1"/>
    </xf>
    <xf numFmtId="164" fontId="1" fillId="2" borderId="0" xfId="13" applyNumberFormat="1" applyFont="1" applyFill="1" applyBorder="1" applyProtection="1">
      <protection hidden="1"/>
    </xf>
    <xf numFmtId="0" fontId="15" fillId="5" borderId="10" xfId="0" applyFont="1" applyFill="1" applyBorder="1" applyAlignment="1" applyProtection="1">
      <alignment horizontal="left"/>
      <protection hidden="1"/>
    </xf>
    <xf numFmtId="0" fontId="16" fillId="5" borderId="10" xfId="0" applyFont="1" applyFill="1" applyBorder="1" applyAlignment="1" applyProtection="1">
      <alignment horizontal="left"/>
      <protection hidden="1"/>
    </xf>
    <xf numFmtId="0" fontId="17" fillId="5" borderId="10" xfId="0" applyNumberFormat="1" applyFont="1" applyFill="1" applyBorder="1" applyAlignment="1" applyProtection="1">
      <protection hidden="1"/>
    </xf>
    <xf numFmtId="166" fontId="17" fillId="5" borderId="10" xfId="0" applyNumberFormat="1" applyFont="1" applyFill="1" applyBorder="1" applyAlignment="1" applyProtection="1">
      <protection hidden="1"/>
    </xf>
    <xf numFmtId="0" fontId="17" fillId="5" borderId="0" xfId="0" applyFont="1" applyFill="1" applyProtection="1">
      <protection hidden="1"/>
    </xf>
    <xf numFmtId="0" fontId="1" fillId="5" borderId="0" xfId="13" applyFill="1" applyProtection="1">
      <protection hidden="1"/>
    </xf>
    <xf numFmtId="0" fontId="15" fillId="5" borderId="0" xfId="13" applyFont="1" applyFill="1" applyProtection="1">
      <protection hidden="1"/>
    </xf>
    <xf numFmtId="0" fontId="0" fillId="6" borderId="0" xfId="0" applyFill="1" applyBorder="1" applyAlignment="1" applyProtection="1">
      <alignment horizontal="left"/>
      <protection hidden="1"/>
    </xf>
    <xf numFmtId="0" fontId="0" fillId="7" borderId="0" xfId="0" applyFill="1" applyBorder="1" applyAlignment="1" applyProtection="1">
      <alignment horizontal="center"/>
      <protection locked="0" hidden="1"/>
    </xf>
    <xf numFmtId="0" fontId="1" fillId="7" borderId="0" xfId="13" applyFont="1" applyFill="1" applyBorder="1" applyAlignment="1" applyProtection="1">
      <alignment horizontal="center"/>
      <protection locked="0" hidden="1"/>
    </xf>
    <xf numFmtId="0" fontId="2" fillId="8" borderId="5" xfId="0" applyFont="1" applyFill="1" applyBorder="1" applyAlignment="1" applyProtection="1">
      <alignment horizontal="left"/>
      <protection hidden="1"/>
    </xf>
    <xf numFmtId="0" fontId="2" fillId="9" borderId="5" xfId="0" applyFont="1" applyFill="1" applyBorder="1" applyAlignment="1" applyProtection="1">
      <alignment horizontal="left"/>
      <protection hidden="1"/>
    </xf>
    <xf numFmtId="164" fontId="2" fillId="8" borderId="5" xfId="0" applyNumberFormat="1" applyFont="1" applyFill="1" applyBorder="1" applyAlignment="1" applyProtection="1">
      <alignment horizontal="right"/>
      <protection hidden="1"/>
    </xf>
    <xf numFmtId="164" fontId="2" fillId="9" borderId="5" xfId="0" applyNumberFormat="1" applyFont="1" applyFill="1" applyBorder="1" applyAlignment="1" applyProtection="1">
      <alignment horizontal="right"/>
      <protection hidden="1"/>
    </xf>
    <xf numFmtId="164" fontId="1" fillId="10" borderId="0" xfId="13" applyNumberFormat="1" applyFill="1" applyBorder="1" applyAlignment="1" applyProtection="1">
      <protection hidden="1"/>
    </xf>
    <xf numFmtId="164" fontId="1" fillId="8" borderId="5" xfId="13" applyNumberFormat="1" applyFill="1" applyBorder="1" applyProtection="1">
      <protection hidden="1"/>
    </xf>
    <xf numFmtId="166" fontId="1" fillId="2" borderId="0" xfId="13" applyNumberFormat="1" applyFill="1" applyBorder="1" applyAlignment="1" applyProtection="1">
      <alignment horizontal="right"/>
      <protection hidden="1"/>
    </xf>
    <xf numFmtId="0" fontId="1" fillId="2" borderId="0" xfId="13" applyFill="1" applyBorder="1" applyAlignment="1" applyProtection="1">
      <alignment horizontal="right"/>
      <protection hidden="1"/>
    </xf>
    <xf numFmtId="0" fontId="1" fillId="2" borderId="0" xfId="13" applyFont="1" applyFill="1" applyBorder="1" applyAlignment="1" applyProtection="1">
      <alignment horizontal="right"/>
      <protection hidden="1"/>
    </xf>
    <xf numFmtId="0" fontId="1" fillId="2" borderId="0" xfId="13" applyFont="1" applyFill="1" applyBorder="1" applyAlignment="1" applyProtection="1">
      <alignment horizontal="right"/>
      <protection hidden="1"/>
    </xf>
    <xf numFmtId="166" fontId="1" fillId="2" borderId="0" xfId="13" applyNumberFormat="1" applyFont="1" applyFill="1" applyBorder="1" applyAlignment="1" applyProtection="1">
      <alignment horizontal="right"/>
      <protection hidden="1"/>
    </xf>
    <xf numFmtId="0" fontId="17" fillId="5" borderId="0" xfId="13" applyFont="1" applyFill="1" applyProtection="1">
      <protection hidden="1"/>
    </xf>
    <xf numFmtId="167" fontId="2" fillId="7" borderId="0" xfId="0" applyNumberFormat="1" applyFont="1" applyFill="1" applyBorder="1" applyAlignment="1" applyProtection="1">
      <alignment horizontal="left"/>
      <protection locked="0"/>
    </xf>
    <xf numFmtId="0" fontId="0" fillId="6" borderId="0" xfId="0" applyFill="1" applyBorder="1" applyAlignment="1" applyProtection="1">
      <alignment horizontal="left"/>
      <protection locked="0"/>
    </xf>
    <xf numFmtId="165" fontId="0" fillId="10" borderId="0" xfId="0" applyNumberFormat="1" applyFill="1" applyBorder="1" applyAlignment="1" applyProtection="1">
      <protection hidden="1"/>
    </xf>
    <xf numFmtId="165" fontId="1" fillId="11" borderId="0" xfId="13" applyNumberFormat="1" applyFill="1" applyBorder="1" applyAlignment="1" applyProtection="1">
      <protection locked="0" hidden="1"/>
    </xf>
    <xf numFmtId="165" fontId="0" fillId="2" borderId="3" xfId="0" applyNumberFormat="1" applyFill="1" applyBorder="1" applyProtection="1">
      <protection hidden="1"/>
    </xf>
    <xf numFmtId="165" fontId="0" fillId="2" borderId="0" xfId="0" applyNumberFormat="1" applyFill="1" applyBorder="1" applyAlignment="1" applyProtection="1">
      <alignment horizontal="left"/>
      <protection hidden="1"/>
    </xf>
    <xf numFmtId="165" fontId="0" fillId="7" borderId="0" xfId="0" applyNumberFormat="1" applyFill="1" applyBorder="1" applyAlignment="1" applyProtection="1">
      <alignment horizontal="left"/>
      <protection locked="0" hidden="1"/>
    </xf>
    <xf numFmtId="165" fontId="0" fillId="6" borderId="0" xfId="0" applyNumberFormat="1" applyFill="1" applyBorder="1" applyAlignment="1" applyProtection="1">
      <alignment horizontal="left"/>
      <protection locked="0" hidden="1"/>
    </xf>
    <xf numFmtId="165" fontId="0" fillId="2" borderId="3" xfId="0" applyNumberFormat="1" applyFill="1" applyBorder="1" applyAlignment="1" applyProtection="1">
      <alignment horizontal="left"/>
      <protection hidden="1"/>
    </xf>
    <xf numFmtId="165" fontId="0" fillId="2" borderId="0" xfId="0" applyNumberFormat="1" applyFill="1" applyBorder="1" applyProtection="1">
      <protection hidden="1"/>
    </xf>
    <xf numFmtId="165" fontId="0" fillId="12" borderId="5" xfId="0" applyNumberFormat="1" applyFill="1" applyBorder="1" applyProtection="1">
      <protection hidden="1"/>
    </xf>
    <xf numFmtId="165" fontId="1" fillId="10" borderId="0" xfId="13" applyNumberFormat="1" applyFill="1" applyBorder="1" applyAlignment="1" applyProtection="1">
      <protection hidden="1"/>
    </xf>
    <xf numFmtId="165" fontId="1" fillId="2" borderId="0" xfId="13" applyNumberFormat="1" applyFill="1" applyBorder="1" applyAlignment="1" applyProtection="1">
      <protection hidden="1"/>
    </xf>
    <xf numFmtId="165" fontId="1" fillId="13" borderId="0" xfId="13" applyNumberFormat="1" applyFill="1" applyBorder="1" applyAlignment="1" applyProtection="1">
      <protection hidden="1"/>
    </xf>
    <xf numFmtId="165" fontId="2" fillId="2" borderId="0" xfId="13" applyNumberFormat="1" applyFont="1" applyFill="1" applyBorder="1" applyAlignment="1" applyProtection="1">
      <alignment horizontal="left"/>
      <protection hidden="1"/>
    </xf>
    <xf numFmtId="165" fontId="1" fillId="2" borderId="0" xfId="13" applyNumberFormat="1" applyFill="1" applyBorder="1" applyAlignment="1" applyProtection="1">
      <alignment horizontal="left"/>
      <protection hidden="1"/>
    </xf>
    <xf numFmtId="165" fontId="1" fillId="2" borderId="0" xfId="13" applyNumberFormat="1" applyFill="1" applyBorder="1" applyProtection="1">
      <protection hidden="1"/>
    </xf>
    <xf numFmtId="165" fontId="1" fillId="2" borderId="0" xfId="13" applyNumberFormat="1" applyFill="1" applyBorder="1" applyAlignment="1" applyProtection="1">
      <alignment horizontal="right"/>
      <protection hidden="1"/>
    </xf>
    <xf numFmtId="165" fontId="1" fillId="2" borderId="0" xfId="13" applyNumberFormat="1" applyFont="1" applyFill="1" applyBorder="1" applyAlignment="1" applyProtection="1">
      <alignment horizontal="left"/>
      <protection hidden="1"/>
    </xf>
    <xf numFmtId="165" fontId="2" fillId="8" borderId="5" xfId="13" applyNumberFormat="1" applyFont="1" applyFill="1" applyBorder="1" applyProtection="1">
      <protection hidden="1"/>
    </xf>
    <xf numFmtId="164" fontId="1" fillId="14" borderId="0" xfId="0" applyNumberFormat="1" applyFont="1" applyFill="1" applyAlignment="1" applyProtection="1">
      <alignment horizontal="right"/>
      <protection locked="0"/>
    </xf>
    <xf numFmtId="0" fontId="0" fillId="15" borderId="0" xfId="0" applyFill="1" applyBorder="1" applyAlignment="1" applyProtection="1">
      <alignment horizontal="center"/>
      <protection locked="0"/>
    </xf>
    <xf numFmtId="164" fontId="1" fillId="7" borderId="0" xfId="0" applyNumberFormat="1" applyFont="1" applyFill="1" applyAlignment="1" applyProtection="1">
      <alignment horizontal="right"/>
      <protection locked="0"/>
    </xf>
    <xf numFmtId="165" fontId="1" fillId="7" borderId="0" xfId="13" applyNumberFormat="1" applyFill="1" applyBorder="1" applyAlignment="1" applyProtection="1">
      <protection locked="0"/>
    </xf>
    <xf numFmtId="165" fontId="1" fillId="6" borderId="0" xfId="13" applyNumberFormat="1" applyFill="1" applyBorder="1" applyAlignment="1" applyProtection="1">
      <protection locked="0"/>
    </xf>
    <xf numFmtId="165" fontId="1" fillId="7" borderId="0" xfId="13" applyNumberFormat="1" applyFill="1" applyBorder="1" applyAlignment="1" applyProtection="1">
      <alignment horizontal="left"/>
      <protection locked="0"/>
    </xf>
    <xf numFmtId="165" fontId="1" fillId="7" borderId="0" xfId="13" applyNumberFormat="1" applyFont="1" applyFill="1" applyBorder="1" applyAlignment="1" applyProtection="1">
      <alignment horizontal="left"/>
      <protection locked="0"/>
    </xf>
    <xf numFmtId="164" fontId="1" fillId="7" borderId="0" xfId="13" applyNumberFormat="1" applyFill="1" applyBorder="1" applyAlignment="1" applyProtection="1">
      <protection locked="0"/>
    </xf>
    <xf numFmtId="1" fontId="1" fillId="6" borderId="0" xfId="13" applyNumberFormat="1" applyFill="1" applyBorder="1" applyAlignment="1" applyProtection="1">
      <alignment horizontal="center"/>
      <protection locked="0"/>
    </xf>
    <xf numFmtId="164" fontId="1" fillId="7" borderId="0" xfId="13" applyNumberFormat="1" applyFill="1" applyBorder="1" applyAlignment="1" applyProtection="1">
      <alignment horizontal="right"/>
      <protection locked="0"/>
    </xf>
    <xf numFmtId="165" fontId="0" fillId="7" borderId="0" xfId="0" applyNumberFormat="1" applyFill="1" applyBorder="1" applyAlignment="1" applyProtection="1">
      <protection locked="0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VKWPWHVDAC.xlsx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VKWPWHVAK.xlsx" TargetMode="External"/><Relationship Id="rId1" Type="http://schemas.openxmlformats.org/officeDocument/2006/relationships/hyperlink" Target="VKWPWHV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Boekje.xlsx" TargetMode="External"/><Relationship Id="rId4" Type="http://schemas.openxmlformats.org/officeDocument/2006/relationships/hyperlink" Target="VKWPWHV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308"/>
  <sheetViews>
    <sheetView tabSelected="1" zoomScaleNormal="100" workbookViewId="0">
      <selection activeCell="B3" sqref="B3"/>
    </sheetView>
  </sheetViews>
  <sheetFormatPr defaultRowHeight="12.75" x14ac:dyDescent="0.2"/>
  <cols>
    <col min="1" max="1" width="34" style="1" customWidth="1"/>
    <col min="2" max="2" width="21.85546875" style="1" customWidth="1"/>
    <col min="3" max="3" width="19.5703125" style="1" bestFit="1" customWidth="1"/>
    <col min="4" max="4" width="21.5703125" style="1" customWidth="1"/>
    <col min="5" max="5" width="19.85546875" style="1" customWidth="1"/>
    <col min="6" max="6" width="12.28515625" style="1" customWidth="1"/>
    <col min="7" max="7" width="15.85546875" style="1" bestFit="1" customWidth="1"/>
    <col min="8" max="16" width="9.140625" style="1"/>
    <col min="17" max="17" width="12.140625" style="1" bestFit="1" customWidth="1"/>
    <col min="18" max="16384" width="9.140625" style="1"/>
  </cols>
  <sheetData>
    <row r="1" spans="1:9" ht="21" thickTop="1" x14ac:dyDescent="0.3">
      <c r="A1" s="92" t="s">
        <v>110</v>
      </c>
      <c r="B1" s="93"/>
      <c r="C1" s="93"/>
      <c r="D1" s="93"/>
      <c r="E1" s="94"/>
      <c r="F1" s="95"/>
      <c r="G1" s="95"/>
      <c r="H1" s="96"/>
      <c r="I1" s="96"/>
    </row>
    <row r="2" spans="1:9" x14ac:dyDescent="0.2">
      <c r="A2" s="2"/>
      <c r="B2" s="2"/>
      <c r="C2" s="2"/>
      <c r="D2" s="2"/>
      <c r="E2" s="3"/>
      <c r="F2" s="4"/>
      <c r="G2" s="4"/>
    </row>
    <row r="3" spans="1:9" x14ac:dyDescent="0.2">
      <c r="A3" s="2" t="s">
        <v>0</v>
      </c>
      <c r="B3" s="114"/>
      <c r="C3" s="2"/>
      <c r="D3" s="2"/>
      <c r="E3" s="4"/>
      <c r="F3" s="4"/>
      <c r="G3" s="3"/>
    </row>
    <row r="4" spans="1:9" x14ac:dyDescent="0.2">
      <c r="A4" s="2" t="s">
        <v>1</v>
      </c>
      <c r="B4" s="115"/>
      <c r="C4" s="99"/>
      <c r="F4" s="4"/>
    </row>
    <row r="5" spans="1:9" x14ac:dyDescent="0.2">
      <c r="A5" s="4" t="s">
        <v>2</v>
      </c>
      <c r="B5" s="144">
        <v>0</v>
      </c>
      <c r="C5" s="5"/>
      <c r="D5" s="4"/>
      <c r="E5" s="6"/>
      <c r="F5" s="4"/>
    </row>
    <row r="6" spans="1:9" x14ac:dyDescent="0.2">
      <c r="A6" s="4" t="s">
        <v>3</v>
      </c>
      <c r="B6" s="144">
        <v>0</v>
      </c>
      <c r="C6" s="5"/>
      <c r="D6" s="4"/>
      <c r="E6" s="6"/>
      <c r="F6" s="4"/>
    </row>
    <row r="7" spans="1:9" x14ac:dyDescent="0.2">
      <c r="A7" s="9" t="s">
        <v>4</v>
      </c>
      <c r="B7" s="116">
        <f>SUM(B5:B6)</f>
        <v>0</v>
      </c>
      <c r="C7" s="5"/>
      <c r="D7" s="4"/>
      <c r="E7" s="6"/>
      <c r="F7" s="4"/>
    </row>
    <row r="8" spans="1:9" x14ac:dyDescent="0.2">
      <c r="A8" s="7" t="s">
        <v>5</v>
      </c>
      <c r="B8" s="117">
        <v>0</v>
      </c>
      <c r="C8" s="5"/>
      <c r="D8" s="4"/>
      <c r="E8" s="6"/>
      <c r="F8" s="4"/>
    </row>
    <row r="9" spans="1:9" x14ac:dyDescent="0.2">
      <c r="A9" s="8" t="s">
        <v>6</v>
      </c>
      <c r="B9" s="5"/>
      <c r="C9" s="100" t="s">
        <v>11</v>
      </c>
      <c r="F9" s="4"/>
    </row>
    <row r="10" spans="1:9" x14ac:dyDescent="0.2">
      <c r="A10" s="8" t="s">
        <v>8</v>
      </c>
      <c r="B10" s="5"/>
      <c r="C10" s="100" t="s">
        <v>33</v>
      </c>
      <c r="D10" s="9"/>
      <c r="E10" s="6"/>
      <c r="F10" s="4"/>
    </row>
    <row r="11" spans="1:9" x14ac:dyDescent="0.2">
      <c r="A11" s="8" t="s">
        <v>10</v>
      </c>
      <c r="B11" s="5"/>
      <c r="C11" s="100" t="s">
        <v>11</v>
      </c>
      <c r="F11" s="4"/>
      <c r="G11" s="6"/>
    </row>
    <row r="12" spans="1:9" x14ac:dyDescent="0.2">
      <c r="A12" s="7" t="s">
        <v>12</v>
      </c>
      <c r="B12" s="10"/>
      <c r="C12" s="101" t="s">
        <v>11</v>
      </c>
      <c r="D12" s="5"/>
      <c r="E12" s="9"/>
      <c r="F12" s="4"/>
      <c r="G12" s="6"/>
    </row>
    <row r="13" spans="1:9" ht="13.5" thickBot="1" x14ac:dyDescent="0.25">
      <c r="A13" s="11" t="s">
        <v>13</v>
      </c>
      <c r="B13" s="2"/>
      <c r="C13" s="2"/>
      <c r="F13" s="4"/>
      <c r="G13" s="4"/>
    </row>
    <row r="14" spans="1:9" ht="14.25" thickTop="1" thickBot="1" x14ac:dyDescent="0.25">
      <c r="A14" s="102" t="s">
        <v>14</v>
      </c>
      <c r="B14" s="2"/>
      <c r="C14" s="2"/>
      <c r="D14" s="2"/>
      <c r="E14" s="4"/>
      <c r="F14" s="4"/>
      <c r="G14" s="4"/>
    </row>
    <row r="15" spans="1:9" ht="14.25" thickTop="1" thickBot="1" x14ac:dyDescent="0.25">
      <c r="A15" s="2"/>
      <c r="B15" s="2"/>
      <c r="C15" s="2"/>
      <c r="D15" s="2"/>
      <c r="E15" s="4"/>
      <c r="F15" s="4"/>
      <c r="G15" s="4"/>
    </row>
    <row r="16" spans="1:9" ht="14.25" thickTop="1" thickBot="1" x14ac:dyDescent="0.25">
      <c r="A16" s="13" t="s">
        <v>15</v>
      </c>
      <c r="B16" s="2"/>
      <c r="C16" s="2"/>
      <c r="D16" s="118">
        <f>IF(AND(C9="ja",C12="ja"),F306-250,F306)</f>
        <v>0</v>
      </c>
    </row>
    <row r="17" spans="1:7" ht="13.5" thickTop="1" x14ac:dyDescent="0.2">
      <c r="A17" s="8" t="s">
        <v>16</v>
      </c>
      <c r="B17" s="5"/>
      <c r="C17" s="5"/>
      <c r="D17" s="119">
        <f>F268</f>
        <v>0</v>
      </c>
      <c r="E17" s="4"/>
      <c r="F17" s="9"/>
      <c r="G17" s="6"/>
    </row>
    <row r="18" spans="1:7" x14ac:dyDescent="0.2">
      <c r="A18" s="5" t="s">
        <v>17</v>
      </c>
      <c r="B18" s="5"/>
      <c r="C18" s="5"/>
      <c r="D18" s="120">
        <v>0</v>
      </c>
      <c r="E18" s="4"/>
      <c r="F18" s="4"/>
      <c r="G18" s="4"/>
    </row>
    <row r="19" spans="1:7" x14ac:dyDescent="0.2">
      <c r="A19" s="8" t="s">
        <v>18</v>
      </c>
      <c r="B19" s="100">
        <v>0</v>
      </c>
      <c r="C19" s="5"/>
      <c r="D19" s="119">
        <f>B19*30</f>
        <v>0</v>
      </c>
      <c r="E19" s="4"/>
      <c r="F19" s="4"/>
      <c r="G19" s="4"/>
    </row>
    <row r="20" spans="1:7" x14ac:dyDescent="0.2">
      <c r="A20" s="8" t="s">
        <v>19</v>
      </c>
      <c r="B20" s="5"/>
      <c r="C20" s="5"/>
      <c r="D20" s="120">
        <v>770</v>
      </c>
      <c r="E20" s="4"/>
      <c r="F20" s="4"/>
      <c r="G20" s="4"/>
    </row>
    <row r="21" spans="1:7" ht="13.5" thickBot="1" x14ac:dyDescent="0.25">
      <c r="A21" s="8" t="s">
        <v>70</v>
      </c>
      <c r="B21" s="5"/>
      <c r="C21" s="5"/>
      <c r="D21" s="121">
        <v>0</v>
      </c>
      <c r="E21" s="4"/>
      <c r="F21" s="4"/>
      <c r="G21" s="4"/>
    </row>
    <row r="22" spans="1:7" ht="14.25" thickTop="1" thickBot="1" x14ac:dyDescent="0.25">
      <c r="A22" s="15" t="s">
        <v>20</v>
      </c>
      <c r="B22" s="5"/>
      <c r="D22" s="122">
        <f>SUM(D17:D21)</f>
        <v>770</v>
      </c>
      <c r="F22" s="4"/>
      <c r="G22" s="4"/>
    </row>
    <row r="23" spans="1:7" ht="14.25" thickTop="1" thickBot="1" x14ac:dyDescent="0.25">
      <c r="B23" s="5"/>
      <c r="C23" s="16" t="s">
        <v>21</v>
      </c>
      <c r="D23" s="118">
        <f>(D16+D20)*21%</f>
        <v>161.69999999999999</v>
      </c>
      <c r="F23" s="4"/>
      <c r="G23" s="4"/>
    </row>
    <row r="24" spans="1:7" ht="14.25" thickTop="1" thickBot="1" x14ac:dyDescent="0.25">
      <c r="A24" s="17"/>
      <c r="B24" s="5"/>
      <c r="C24" s="18"/>
      <c r="D24" s="123"/>
      <c r="F24" s="4"/>
      <c r="G24" s="4"/>
    </row>
    <row r="25" spans="1:7" ht="14.25" thickTop="1" thickBot="1" x14ac:dyDescent="0.25">
      <c r="A25" s="19" t="s">
        <v>22</v>
      </c>
      <c r="B25" s="20"/>
      <c r="C25" s="21"/>
      <c r="D25" s="124">
        <f>SUM(D16:D23)-D22</f>
        <v>931.7</v>
      </c>
      <c r="F25" s="4"/>
      <c r="G25" s="4"/>
    </row>
    <row r="26" spans="1:7" ht="14.25" thickTop="1" thickBot="1" x14ac:dyDescent="0.25">
      <c r="A26" s="8"/>
      <c r="B26" s="5"/>
      <c r="C26" s="5"/>
      <c r="D26" s="21"/>
      <c r="E26" s="22"/>
      <c r="F26" s="4"/>
      <c r="G26" s="4"/>
    </row>
    <row r="27" spans="1:7" ht="14.25" thickTop="1" thickBot="1" x14ac:dyDescent="0.25">
      <c r="A27" s="103" t="s">
        <v>23</v>
      </c>
      <c r="B27" s="2"/>
      <c r="C27" s="5"/>
      <c r="D27" s="21"/>
      <c r="E27" s="24"/>
      <c r="F27" s="4"/>
      <c r="G27" s="4"/>
    </row>
    <row r="28" spans="1:7" ht="13.5" thickTop="1" x14ac:dyDescent="0.2">
      <c r="A28" s="8"/>
      <c r="B28" s="5"/>
      <c r="C28" s="5"/>
      <c r="D28" s="21"/>
      <c r="E28" s="24"/>
      <c r="F28" s="4"/>
      <c r="G28" s="4"/>
    </row>
    <row r="29" spans="1:7" x14ac:dyDescent="0.2">
      <c r="A29" s="8" t="s">
        <v>25</v>
      </c>
      <c r="B29" s="5"/>
      <c r="C29" s="5"/>
      <c r="D29" s="134">
        <v>0</v>
      </c>
      <c r="E29" s="24"/>
      <c r="F29" s="4"/>
      <c r="G29" s="4"/>
    </row>
    <row r="30" spans="1:7" ht="13.5" thickBot="1" x14ac:dyDescent="0.25">
      <c r="A30" s="8"/>
      <c r="B30" s="5"/>
      <c r="C30" s="5"/>
      <c r="D30" s="25"/>
      <c r="E30" s="24"/>
      <c r="F30" s="4"/>
      <c r="G30" s="4"/>
    </row>
    <row r="31" spans="1:7" ht="14.25" thickTop="1" thickBot="1" x14ac:dyDescent="0.25">
      <c r="A31" s="12" t="s">
        <v>117</v>
      </c>
      <c r="B31" s="12"/>
      <c r="C31" s="12"/>
      <c r="D31" s="26"/>
      <c r="E31" s="24"/>
      <c r="F31" s="4"/>
      <c r="G31" s="4"/>
    </row>
    <row r="32" spans="1:7" ht="13.5" thickTop="1" x14ac:dyDescent="0.2">
      <c r="A32" s="8"/>
      <c r="B32" s="5"/>
      <c r="C32" s="5"/>
      <c r="D32" s="25"/>
      <c r="E32" s="24"/>
      <c r="F32" s="4"/>
      <c r="G32" s="4"/>
    </row>
    <row r="33" spans="1:7" x14ac:dyDescent="0.2">
      <c r="A33" s="8" t="s">
        <v>24</v>
      </c>
      <c r="B33" s="5"/>
      <c r="C33" s="135" t="s">
        <v>118</v>
      </c>
      <c r="D33" s="136">
        <v>0</v>
      </c>
      <c r="E33" s="24"/>
      <c r="F33" s="4"/>
      <c r="G33" s="4"/>
    </row>
    <row r="34" spans="1:7" x14ac:dyDescent="0.2">
      <c r="A34" s="8" t="s">
        <v>26</v>
      </c>
      <c r="B34" s="5"/>
      <c r="C34" s="135" t="s">
        <v>118</v>
      </c>
      <c r="D34" s="136">
        <v>0</v>
      </c>
      <c r="E34" s="24"/>
      <c r="F34" s="4"/>
      <c r="G34" s="4"/>
    </row>
    <row r="35" spans="1:7" x14ac:dyDescent="0.2">
      <c r="A35" s="8" t="s">
        <v>119</v>
      </c>
      <c r="B35" s="5"/>
      <c r="C35" s="135" t="s">
        <v>120</v>
      </c>
      <c r="D35" s="136">
        <v>0</v>
      </c>
      <c r="E35" s="24"/>
      <c r="F35" s="4"/>
      <c r="G35" s="4"/>
    </row>
    <row r="36" spans="1:7" x14ac:dyDescent="0.2">
      <c r="A36" s="8" t="s">
        <v>27</v>
      </c>
      <c r="B36" s="5"/>
      <c r="C36" s="135" t="s">
        <v>118</v>
      </c>
      <c r="D36" s="136">
        <v>0</v>
      </c>
      <c r="E36" s="24"/>
      <c r="F36" s="4"/>
      <c r="G36" s="4"/>
    </row>
    <row r="37" spans="1:7" ht="13.5" thickBot="1" x14ac:dyDescent="0.25">
      <c r="A37" s="8"/>
      <c r="B37" s="5"/>
      <c r="C37" s="5"/>
      <c r="D37" s="25"/>
      <c r="E37" s="24"/>
      <c r="F37" s="4"/>
      <c r="G37" s="4"/>
    </row>
    <row r="38" spans="1:7" ht="14.25" thickTop="1" thickBot="1" x14ac:dyDescent="0.25">
      <c r="A38" s="15" t="s">
        <v>121</v>
      </c>
      <c r="B38" s="5"/>
      <c r="C38" s="5"/>
      <c r="D38" s="25">
        <f>E125</f>
        <v>0</v>
      </c>
      <c r="E38" s="24"/>
      <c r="F38" s="4"/>
      <c r="G38" s="4"/>
    </row>
    <row r="39" spans="1:7" ht="14.25" thickTop="1" thickBot="1" x14ac:dyDescent="0.25">
      <c r="A39" s="8"/>
      <c r="B39" s="5"/>
      <c r="C39" s="16" t="s">
        <v>21</v>
      </c>
      <c r="D39" s="25">
        <f>F124</f>
        <v>0</v>
      </c>
      <c r="E39" s="24"/>
      <c r="F39" s="4"/>
      <c r="G39" s="4"/>
    </row>
    <row r="40" spans="1:7" ht="14.25" thickTop="1" thickBot="1" x14ac:dyDescent="0.25">
      <c r="A40" s="8"/>
      <c r="B40" s="5"/>
      <c r="C40" s="5"/>
      <c r="D40" s="25"/>
      <c r="E40" s="24"/>
      <c r="F40" s="4"/>
      <c r="G40" s="4"/>
    </row>
    <row r="41" spans="1:7" ht="14.25" thickTop="1" thickBot="1" x14ac:dyDescent="0.25">
      <c r="A41" s="15" t="s">
        <v>122</v>
      </c>
      <c r="B41" s="5"/>
      <c r="C41" s="5"/>
      <c r="D41" s="25">
        <f>E131</f>
        <v>0</v>
      </c>
      <c r="E41" s="24"/>
      <c r="F41" s="4"/>
      <c r="G41" s="4"/>
    </row>
    <row r="42" spans="1:7" ht="14.25" thickTop="1" thickBot="1" x14ac:dyDescent="0.25">
      <c r="A42" s="8"/>
      <c r="B42" s="5"/>
      <c r="C42" s="16" t="s">
        <v>21</v>
      </c>
      <c r="D42" s="25">
        <f>F131</f>
        <v>0</v>
      </c>
      <c r="E42" s="24"/>
      <c r="F42" s="4"/>
      <c r="G42" s="4"/>
    </row>
    <row r="43" spans="1:7" ht="14.25" thickTop="1" thickBot="1" x14ac:dyDescent="0.25">
      <c r="A43" s="8"/>
      <c r="B43" s="5"/>
      <c r="C43" s="5"/>
      <c r="D43" s="25"/>
      <c r="E43" s="24"/>
      <c r="F43" s="4"/>
      <c r="G43" s="4"/>
    </row>
    <row r="44" spans="1:7" ht="14.25" thickTop="1" thickBot="1" x14ac:dyDescent="0.25">
      <c r="A44" s="23" t="s">
        <v>123</v>
      </c>
      <c r="B44" s="5"/>
      <c r="C44" s="5"/>
      <c r="D44" s="104">
        <f>D25+D38+D39</f>
        <v>931.7</v>
      </c>
      <c r="F44" s="4"/>
      <c r="G44" s="4"/>
    </row>
    <row r="45" spans="1:7" ht="14.25" thickTop="1" thickBot="1" x14ac:dyDescent="0.25">
      <c r="A45" s="5"/>
      <c r="B45" s="5"/>
      <c r="C45" s="5"/>
      <c r="D45" s="24"/>
      <c r="F45" s="4"/>
      <c r="G45" s="6"/>
    </row>
    <row r="46" spans="1:7" ht="14.25" thickTop="1" thickBot="1" x14ac:dyDescent="0.25">
      <c r="A46" s="23" t="s">
        <v>28</v>
      </c>
      <c r="B46" s="5"/>
      <c r="C46" s="5"/>
      <c r="D46" s="105">
        <f>D29+D41+D42</f>
        <v>0</v>
      </c>
      <c r="F46" s="4"/>
      <c r="G46" s="6"/>
    </row>
    <row r="47" spans="1:7" ht="13.5" thickTop="1" x14ac:dyDescent="0.2"/>
    <row r="48" spans="1:7" ht="20.25" x14ac:dyDescent="0.3">
      <c r="A48" s="98" t="s">
        <v>71</v>
      </c>
      <c r="B48" s="97"/>
      <c r="C48" s="28"/>
      <c r="D48" s="28"/>
      <c r="E48" s="27"/>
      <c r="F48" s="29"/>
      <c r="G48" s="29"/>
    </row>
    <row r="49" spans="1:7" x14ac:dyDescent="0.2">
      <c r="A49" s="27"/>
      <c r="B49" s="30"/>
      <c r="C49" s="30"/>
      <c r="D49" s="30"/>
      <c r="E49" s="27"/>
      <c r="F49" s="31"/>
      <c r="G49" s="30"/>
    </row>
    <row r="50" spans="1:7" x14ac:dyDescent="0.2">
      <c r="A50" s="87" t="s">
        <v>72</v>
      </c>
      <c r="B50" s="32" t="s">
        <v>73</v>
      </c>
      <c r="C50" s="137">
        <v>0</v>
      </c>
      <c r="E50" s="32"/>
      <c r="F50" s="32"/>
      <c r="G50" s="32"/>
    </row>
    <row r="51" spans="1:7" x14ac:dyDescent="0.2">
      <c r="A51" s="34"/>
      <c r="B51" s="32" t="s">
        <v>74</v>
      </c>
      <c r="C51" s="137">
        <v>0</v>
      </c>
      <c r="E51" s="33"/>
      <c r="F51" s="33"/>
      <c r="G51" s="33"/>
    </row>
    <row r="52" spans="1:7" x14ac:dyDescent="0.2">
      <c r="A52" s="34"/>
      <c r="B52" s="32" t="s">
        <v>4</v>
      </c>
      <c r="C52" s="125">
        <f>SUM(C50:C51)</f>
        <v>0</v>
      </c>
      <c r="E52" s="33"/>
      <c r="F52" s="33"/>
      <c r="G52" s="33"/>
    </row>
    <row r="53" spans="1:7" x14ac:dyDescent="0.2">
      <c r="A53" s="34"/>
      <c r="B53" s="32"/>
      <c r="C53" s="126"/>
      <c r="E53" s="33"/>
      <c r="F53" s="33"/>
      <c r="G53" s="33"/>
    </row>
    <row r="54" spans="1:7" x14ac:dyDescent="0.2">
      <c r="A54" s="87" t="s">
        <v>75</v>
      </c>
      <c r="B54" s="32" t="s">
        <v>73</v>
      </c>
      <c r="C54" s="138">
        <v>0</v>
      </c>
      <c r="E54" s="33"/>
      <c r="F54" s="33"/>
      <c r="G54" s="33"/>
    </row>
    <row r="55" spans="1:7" x14ac:dyDescent="0.2">
      <c r="A55" s="87"/>
      <c r="B55" s="32" t="s">
        <v>74</v>
      </c>
      <c r="C55" s="138">
        <v>0</v>
      </c>
      <c r="E55" s="33"/>
      <c r="F55" s="33"/>
      <c r="G55" s="33"/>
    </row>
    <row r="56" spans="1:7" x14ac:dyDescent="0.2">
      <c r="A56" s="87"/>
      <c r="B56" s="32" t="s">
        <v>4</v>
      </c>
      <c r="C56" s="127">
        <f>SUM(C54:C55)</f>
        <v>0</v>
      </c>
      <c r="E56" s="33"/>
      <c r="F56" s="33"/>
      <c r="G56" s="33"/>
    </row>
    <row r="57" spans="1:7" x14ac:dyDescent="0.2">
      <c r="A57" s="88" t="s">
        <v>13</v>
      </c>
      <c r="B57" s="10"/>
      <c r="C57" s="128"/>
      <c r="D57" s="10"/>
      <c r="E57" s="32"/>
      <c r="F57" s="32"/>
      <c r="G57" s="32"/>
    </row>
    <row r="58" spans="1:7" x14ac:dyDescent="0.2">
      <c r="A58" s="34"/>
      <c r="B58" s="34"/>
      <c r="C58" s="129"/>
      <c r="D58" s="108" t="s">
        <v>15</v>
      </c>
      <c r="E58" s="126">
        <f>IF(C56&gt;C52,E216+(E229-E242),E204)</f>
        <v>0</v>
      </c>
    </row>
    <row r="59" spans="1:7" x14ac:dyDescent="0.2">
      <c r="A59" s="7" t="s">
        <v>76</v>
      </c>
      <c r="B59" s="34"/>
      <c r="C59" s="129">
        <f>G177</f>
        <v>75</v>
      </c>
      <c r="D59" s="112" t="s">
        <v>77</v>
      </c>
      <c r="E59" s="126">
        <f>E58*21/100</f>
        <v>0</v>
      </c>
    </row>
    <row r="60" spans="1:7" x14ac:dyDescent="0.2">
      <c r="A60" s="7" t="s">
        <v>78</v>
      </c>
      <c r="B60" s="34"/>
      <c r="C60" s="139">
        <v>0</v>
      </c>
      <c r="D60" s="108"/>
      <c r="E60" s="126"/>
    </row>
    <row r="61" spans="1:7" x14ac:dyDescent="0.2">
      <c r="A61" s="7" t="s">
        <v>79</v>
      </c>
      <c r="B61" s="129">
        <f>(A171+ROUNDDOWN((C50+C51-1)/C172,0)*A172)</f>
        <v>67.31</v>
      </c>
      <c r="C61" s="130"/>
      <c r="D61" s="108"/>
      <c r="E61" s="126"/>
    </row>
    <row r="62" spans="1:7" x14ac:dyDescent="0.2">
      <c r="A62" s="7" t="s">
        <v>80</v>
      </c>
      <c r="B62" s="129">
        <f>(A184+ROUNDDOWN((C54+C55-1)/C185,0)*A185)</f>
        <v>117.11</v>
      </c>
      <c r="C62" s="130"/>
      <c r="D62" s="108"/>
      <c r="E62" s="126"/>
    </row>
    <row r="63" spans="1:7" x14ac:dyDescent="0.2">
      <c r="A63" s="7" t="s">
        <v>81</v>
      </c>
      <c r="B63" s="129">
        <f>IF(C56&gt;C52,(C56-C52)*0.3%,0)</f>
        <v>0</v>
      </c>
      <c r="C63" s="130"/>
      <c r="D63" s="108"/>
      <c r="E63" s="126"/>
    </row>
    <row r="64" spans="1:7" x14ac:dyDescent="0.2">
      <c r="A64" s="7" t="s">
        <v>82</v>
      </c>
      <c r="B64" s="34"/>
      <c r="C64" s="129">
        <f>D192+B63</f>
        <v>220</v>
      </c>
      <c r="D64" s="108"/>
      <c r="E64" s="126"/>
    </row>
    <row r="65" spans="1:7" x14ac:dyDescent="0.2">
      <c r="A65" s="7" t="s">
        <v>83</v>
      </c>
      <c r="B65" s="34"/>
      <c r="C65" s="131">
        <v>0</v>
      </c>
      <c r="D65" s="108"/>
      <c r="E65" s="126"/>
    </row>
    <row r="66" spans="1:7" x14ac:dyDescent="0.2">
      <c r="A66" s="34"/>
      <c r="B66" s="7" t="s">
        <v>77</v>
      </c>
      <c r="C66" s="129">
        <f>C65*21/100</f>
        <v>0</v>
      </c>
      <c r="D66" s="108"/>
      <c r="E66" s="126"/>
    </row>
    <row r="67" spans="1:7" x14ac:dyDescent="0.2">
      <c r="A67" s="7" t="s">
        <v>84</v>
      </c>
      <c r="B67" s="34"/>
      <c r="C67" s="140">
        <v>710</v>
      </c>
      <c r="D67" s="108"/>
      <c r="E67" s="126"/>
    </row>
    <row r="68" spans="1:7" x14ac:dyDescent="0.2">
      <c r="A68" s="34"/>
      <c r="B68" s="7" t="s">
        <v>77</v>
      </c>
      <c r="C68" s="129">
        <f>C67*21/100</f>
        <v>149.1</v>
      </c>
      <c r="D68" s="108"/>
      <c r="E68" s="126"/>
    </row>
    <row r="69" spans="1:7" x14ac:dyDescent="0.2">
      <c r="A69" s="7" t="s">
        <v>85</v>
      </c>
      <c r="B69" s="7"/>
      <c r="C69" s="139">
        <v>0</v>
      </c>
      <c r="D69" s="108"/>
      <c r="E69" s="126"/>
    </row>
    <row r="70" spans="1:7" x14ac:dyDescent="0.2">
      <c r="A70" s="34"/>
      <c r="B70" s="7" t="s">
        <v>77</v>
      </c>
      <c r="C70" s="129">
        <f>C69*21/100</f>
        <v>0</v>
      </c>
      <c r="D70" s="108"/>
      <c r="E70" s="126"/>
    </row>
    <row r="71" spans="1:7" x14ac:dyDescent="0.2">
      <c r="A71" s="34"/>
      <c r="B71" s="34"/>
      <c r="C71" s="129"/>
      <c r="D71" s="108"/>
      <c r="E71" s="126"/>
    </row>
    <row r="72" spans="1:7" x14ac:dyDescent="0.2">
      <c r="A72" s="34"/>
      <c r="B72" s="34" t="s">
        <v>86</v>
      </c>
      <c r="C72" s="132">
        <f>A181</f>
        <v>1004.9999999999999</v>
      </c>
      <c r="D72" s="108" t="s">
        <v>87</v>
      </c>
      <c r="E72" s="126">
        <f>E58</f>
        <v>0</v>
      </c>
    </row>
    <row r="73" spans="1:7" x14ac:dyDescent="0.2">
      <c r="A73" s="34"/>
      <c r="B73" s="34"/>
      <c r="C73" s="34"/>
      <c r="D73" s="108" t="s">
        <v>88</v>
      </c>
      <c r="E73" s="126">
        <f>C72</f>
        <v>1004.9999999999999</v>
      </c>
    </row>
    <row r="74" spans="1:7" x14ac:dyDescent="0.2">
      <c r="A74" s="34"/>
      <c r="B74" s="34"/>
      <c r="C74" s="34"/>
      <c r="D74" s="108" t="s">
        <v>89</v>
      </c>
      <c r="E74" s="126">
        <f>SUM(E72+C72)</f>
        <v>1004.9999999999999</v>
      </c>
    </row>
    <row r="75" spans="1:7" x14ac:dyDescent="0.2">
      <c r="A75" s="33"/>
      <c r="B75" s="33"/>
      <c r="C75" s="33"/>
      <c r="D75" s="109"/>
      <c r="E75" s="130"/>
    </row>
    <row r="76" spans="1:7" x14ac:dyDescent="0.2">
      <c r="A76" s="33"/>
      <c r="B76" s="33"/>
      <c r="C76" s="33"/>
      <c r="D76" s="112" t="s">
        <v>90</v>
      </c>
      <c r="E76" s="130">
        <f>C66+C68+C70+E59</f>
        <v>149.1</v>
      </c>
    </row>
    <row r="77" spans="1:7" ht="13.5" thickBot="1" x14ac:dyDescent="0.25">
      <c r="A77" s="33"/>
      <c r="B77" s="33"/>
      <c r="C77" s="33"/>
      <c r="D77" s="109"/>
      <c r="E77" s="130"/>
    </row>
    <row r="78" spans="1:7" ht="14.25" thickTop="1" thickBot="1" x14ac:dyDescent="0.25">
      <c r="A78" s="33"/>
      <c r="B78" s="33"/>
      <c r="C78" s="33"/>
      <c r="D78" s="112" t="s">
        <v>91</v>
      </c>
      <c r="E78" s="133">
        <f>SUM(E74:E76)</f>
        <v>1154.0999999999999</v>
      </c>
    </row>
    <row r="79" spans="1:7" ht="13.5" thickTop="1" x14ac:dyDescent="0.2">
      <c r="A79" s="33"/>
      <c r="B79" s="33"/>
      <c r="C79" s="33"/>
      <c r="D79" s="33"/>
      <c r="E79" s="33"/>
      <c r="F79" s="35"/>
      <c r="G79" s="36"/>
    </row>
    <row r="80" spans="1:7" ht="20.25" x14ac:dyDescent="0.3">
      <c r="A80" s="98" t="s">
        <v>105</v>
      </c>
      <c r="B80" s="113"/>
      <c r="C80" s="27"/>
      <c r="D80" s="27"/>
      <c r="E80" s="27"/>
      <c r="F80" s="27"/>
      <c r="G80" s="27"/>
    </row>
    <row r="81" spans="1:7" x14ac:dyDescent="0.2">
      <c r="A81" s="32" t="s">
        <v>73</v>
      </c>
      <c r="B81" s="141">
        <v>0</v>
      </c>
      <c r="D81" s="89"/>
      <c r="E81" s="32"/>
      <c r="F81" s="32"/>
      <c r="G81" s="32"/>
    </row>
    <row r="82" spans="1:7" x14ac:dyDescent="0.2">
      <c r="A82" s="32" t="s">
        <v>74</v>
      </c>
      <c r="B82" s="141">
        <v>0</v>
      </c>
      <c r="D82" s="89"/>
      <c r="E82" s="89"/>
      <c r="F82" s="89"/>
      <c r="G82" s="89"/>
    </row>
    <row r="83" spans="1:7" x14ac:dyDescent="0.2">
      <c r="A83" s="32" t="s">
        <v>4</v>
      </c>
      <c r="B83" s="106">
        <f>SUM(B81:B82)</f>
        <v>0</v>
      </c>
      <c r="D83" s="89"/>
      <c r="E83" s="89"/>
      <c r="F83" s="89"/>
      <c r="G83" s="89"/>
    </row>
    <row r="84" spans="1:7" x14ac:dyDescent="0.2">
      <c r="A84" s="34"/>
      <c r="B84" s="33"/>
      <c r="D84" s="34"/>
      <c r="E84" s="89"/>
      <c r="F84" s="89"/>
      <c r="G84" s="89"/>
    </row>
    <row r="85" spans="1:7" x14ac:dyDescent="0.2">
      <c r="A85" s="7" t="s">
        <v>106</v>
      </c>
      <c r="B85" s="142">
        <v>1</v>
      </c>
      <c r="D85" s="89"/>
      <c r="E85" s="32"/>
      <c r="F85" s="32"/>
      <c r="G85" s="37"/>
    </row>
    <row r="86" spans="1:7" x14ac:dyDescent="0.2">
      <c r="A86" s="88" t="s">
        <v>13</v>
      </c>
      <c r="B86" s="10"/>
      <c r="C86" s="10"/>
      <c r="D86" s="10"/>
      <c r="E86" s="32"/>
      <c r="F86" s="32"/>
      <c r="G86" s="37"/>
    </row>
    <row r="87" spans="1:7" x14ac:dyDescent="0.2">
      <c r="A87" s="34" t="s">
        <v>107</v>
      </c>
      <c r="B87" s="34"/>
      <c r="C87" s="38">
        <v>50</v>
      </c>
      <c r="D87" s="108" t="s">
        <v>15</v>
      </c>
      <c r="E87" s="37">
        <f>E168</f>
        <v>0</v>
      </c>
    </row>
    <row r="88" spans="1:7" x14ac:dyDescent="0.2">
      <c r="A88" s="34" t="s">
        <v>108</v>
      </c>
      <c r="B88" s="34"/>
      <c r="C88" s="38">
        <v>50</v>
      </c>
      <c r="D88" s="108"/>
      <c r="E88" s="37"/>
    </row>
    <row r="89" spans="1:7" x14ac:dyDescent="0.2">
      <c r="A89" s="34" t="s">
        <v>109</v>
      </c>
      <c r="B89" s="34"/>
      <c r="C89" s="143">
        <v>0</v>
      </c>
      <c r="D89" s="108"/>
      <c r="E89" s="37"/>
    </row>
    <row r="90" spans="1:7" x14ac:dyDescent="0.2">
      <c r="A90" s="7" t="s">
        <v>98</v>
      </c>
      <c r="B90" s="34"/>
      <c r="C90" s="143">
        <f>C153</f>
        <v>185</v>
      </c>
      <c r="D90" s="108"/>
      <c r="E90" s="37"/>
    </row>
    <row r="91" spans="1:7" x14ac:dyDescent="0.2">
      <c r="A91" s="34"/>
      <c r="B91" s="34"/>
      <c r="C91" s="38"/>
      <c r="D91" s="108"/>
      <c r="E91" s="37"/>
    </row>
    <row r="92" spans="1:7" x14ac:dyDescent="0.2">
      <c r="A92" s="34"/>
      <c r="B92" s="34" t="s">
        <v>86</v>
      </c>
      <c r="C92" s="38">
        <f>SUM(C87:C91)</f>
        <v>285</v>
      </c>
      <c r="D92" s="108" t="s">
        <v>87</v>
      </c>
      <c r="E92" s="37">
        <f>E87</f>
        <v>0</v>
      </c>
    </row>
    <row r="93" spans="1:7" x14ac:dyDescent="0.2">
      <c r="A93" s="34"/>
      <c r="B93" s="34"/>
      <c r="C93" s="34"/>
      <c r="D93" s="108" t="s">
        <v>88</v>
      </c>
      <c r="E93" s="37">
        <f>SUM(C87:C91)</f>
        <v>285</v>
      </c>
    </row>
    <row r="94" spans="1:7" x14ac:dyDescent="0.2">
      <c r="A94" s="34"/>
      <c r="B94" s="34"/>
      <c r="C94" s="34"/>
      <c r="D94" s="108" t="s">
        <v>89</v>
      </c>
      <c r="E94" s="37">
        <f>SUM(E92:E93)</f>
        <v>285</v>
      </c>
    </row>
    <row r="95" spans="1:7" x14ac:dyDescent="0.2">
      <c r="A95" s="33"/>
      <c r="B95" s="33"/>
      <c r="C95" s="33"/>
      <c r="D95" s="109"/>
      <c r="E95" s="90"/>
    </row>
    <row r="96" spans="1:7" x14ac:dyDescent="0.2">
      <c r="A96" s="33"/>
      <c r="B96" s="33"/>
      <c r="C96" s="33"/>
      <c r="D96" s="110" t="s">
        <v>21</v>
      </c>
      <c r="E96" s="91">
        <f>(C87+C90+E87)*21%</f>
        <v>49.35</v>
      </c>
    </row>
    <row r="97" spans="1:5" ht="13.5" thickBot="1" x14ac:dyDescent="0.25">
      <c r="A97" s="33"/>
      <c r="B97" s="33"/>
      <c r="C97" s="33"/>
      <c r="D97" s="109"/>
      <c r="E97" s="90"/>
    </row>
    <row r="98" spans="1:5" ht="14.25" thickTop="1" thickBot="1" x14ac:dyDescent="0.25">
      <c r="A98" s="33"/>
      <c r="B98" s="33"/>
      <c r="C98" s="33"/>
      <c r="D98" s="111" t="s">
        <v>91</v>
      </c>
      <c r="E98" s="107">
        <f>SUM(E94:E96)</f>
        <v>334.35</v>
      </c>
    </row>
    <row r="99" spans="1:5" ht="13.5" thickTop="1" x14ac:dyDescent="0.2"/>
    <row r="101" spans="1:5" x14ac:dyDescent="0.2">
      <c r="B101" s="28" t="s">
        <v>29</v>
      </c>
      <c r="C101" s="28" t="s">
        <v>30</v>
      </c>
    </row>
    <row r="102" spans="1:5" x14ac:dyDescent="0.2">
      <c r="C102" s="21"/>
    </row>
    <row r="103" spans="1:5" x14ac:dyDescent="0.2">
      <c r="B103" s="28" t="s">
        <v>31</v>
      </c>
      <c r="C103" s="28" t="s">
        <v>32</v>
      </c>
    </row>
    <row r="104" spans="1:5" x14ac:dyDescent="0.2">
      <c r="B104" s="39"/>
      <c r="C104" s="39"/>
      <c r="E104" s="39"/>
    </row>
    <row r="105" spans="1:5" x14ac:dyDescent="0.2">
      <c r="B105" s="40" t="s">
        <v>100</v>
      </c>
    </row>
    <row r="110" spans="1:5" hidden="1" x14ac:dyDescent="0.2"/>
    <row r="111" spans="1:5" hidden="1" x14ac:dyDescent="0.2"/>
    <row r="112" spans="1:5" hidden="1" x14ac:dyDescent="0.2"/>
    <row r="113" spans="5:8" hidden="1" x14ac:dyDescent="0.2"/>
    <row r="114" spans="5:8" hidden="1" x14ac:dyDescent="0.2"/>
    <row r="115" spans="5:8" hidden="1" x14ac:dyDescent="0.2"/>
    <row r="116" spans="5:8" hidden="1" x14ac:dyDescent="0.2"/>
    <row r="117" spans="5:8" hidden="1" x14ac:dyDescent="0.2">
      <c r="E117" s="39" t="s">
        <v>118</v>
      </c>
      <c r="F117" s="39" t="s">
        <v>118</v>
      </c>
      <c r="G117" s="39" t="s">
        <v>118</v>
      </c>
      <c r="H117" s="39" t="s">
        <v>118</v>
      </c>
    </row>
    <row r="118" spans="5:8" hidden="1" x14ac:dyDescent="0.2">
      <c r="E118" s="39" t="s">
        <v>120</v>
      </c>
      <c r="F118" s="39" t="s">
        <v>120</v>
      </c>
      <c r="G118" s="39" t="s">
        <v>120</v>
      </c>
      <c r="H118" s="39" t="s">
        <v>120</v>
      </c>
    </row>
    <row r="119" spans="5:8" hidden="1" x14ac:dyDescent="0.2">
      <c r="E119" s="39"/>
      <c r="F119" s="39"/>
      <c r="G119" s="39"/>
      <c r="H119" s="39"/>
    </row>
    <row r="120" spans="5:8" hidden="1" x14ac:dyDescent="0.2">
      <c r="E120" s="39"/>
      <c r="F120" s="39"/>
      <c r="G120" s="39" t="s">
        <v>118</v>
      </c>
      <c r="H120" s="39"/>
    </row>
    <row r="121" spans="5:8" hidden="1" x14ac:dyDescent="0.2">
      <c r="E121" s="39">
        <f>IF(C33="koper",D33,0)</f>
        <v>0</v>
      </c>
      <c r="F121" s="39">
        <f>IF(C33="koper",D33*21%,0)</f>
        <v>0</v>
      </c>
      <c r="G121" s="39" t="s">
        <v>120</v>
      </c>
      <c r="H121" s="39"/>
    </row>
    <row r="122" spans="5:8" hidden="1" x14ac:dyDescent="0.2">
      <c r="E122" s="39">
        <f>IF(C34="koper",D34,0)</f>
        <v>0</v>
      </c>
      <c r="F122" s="39">
        <f>IF(C35="koper",D35*21%,0)</f>
        <v>0</v>
      </c>
      <c r="G122" s="39"/>
      <c r="H122" s="39"/>
    </row>
    <row r="123" spans="5:8" hidden="1" x14ac:dyDescent="0.2">
      <c r="E123" s="39">
        <f>IF(C35="koper",D35,0)</f>
        <v>0</v>
      </c>
      <c r="F123" s="39">
        <f>IF(C36="koper",D36*21%,0)</f>
        <v>0</v>
      </c>
      <c r="G123" s="39"/>
      <c r="H123" s="39"/>
    </row>
    <row r="124" spans="5:8" hidden="1" x14ac:dyDescent="0.2">
      <c r="E124" s="39">
        <f>IF(C36="koper",D36,0)</f>
        <v>0</v>
      </c>
      <c r="F124" s="39">
        <f>SUM(F121:F123)</f>
        <v>0</v>
      </c>
      <c r="G124" s="39"/>
      <c r="H124" s="39"/>
    </row>
    <row r="125" spans="5:8" hidden="1" x14ac:dyDescent="0.2">
      <c r="E125" s="39">
        <f>SUM(E121:E124)</f>
        <v>0</v>
      </c>
      <c r="F125" s="39"/>
      <c r="G125" s="39"/>
      <c r="H125" s="39"/>
    </row>
    <row r="126" spans="5:8" hidden="1" x14ac:dyDescent="0.2">
      <c r="E126" s="39"/>
      <c r="F126" s="39"/>
      <c r="G126" s="39"/>
      <c r="H126" s="39"/>
    </row>
    <row r="127" spans="5:8" hidden="1" x14ac:dyDescent="0.2">
      <c r="E127" s="39">
        <f>IF(C33="verkoper",D33,0)</f>
        <v>0</v>
      </c>
      <c r="F127" s="39"/>
      <c r="G127" s="39"/>
      <c r="H127" s="39"/>
    </row>
    <row r="128" spans="5:8" hidden="1" x14ac:dyDescent="0.2">
      <c r="E128" s="39">
        <f>IF(C34="verkoper",D34,0)</f>
        <v>0</v>
      </c>
      <c r="F128" s="39">
        <f>IF(C33="verkoper",D33*21%,0)</f>
        <v>0</v>
      </c>
      <c r="G128" s="39"/>
      <c r="H128" s="39"/>
    </row>
    <row r="129" spans="5:8" hidden="1" x14ac:dyDescent="0.2">
      <c r="E129" s="39">
        <f>IF(C35="verkoper",D35,0)</f>
        <v>0</v>
      </c>
      <c r="F129" s="39">
        <f>IF(C35="verkoper",D35*21%,0)</f>
        <v>0</v>
      </c>
      <c r="G129" s="39"/>
      <c r="H129" s="39"/>
    </row>
    <row r="130" spans="5:8" hidden="1" x14ac:dyDescent="0.2">
      <c r="E130" s="39">
        <f>IF(C36="verkoper",D36,0)</f>
        <v>0</v>
      </c>
      <c r="F130" s="39">
        <f>IF(C36="verkoper",D36*21%,0)</f>
        <v>0</v>
      </c>
      <c r="G130" s="39"/>
      <c r="H130" s="39"/>
    </row>
    <row r="131" spans="5:8" hidden="1" x14ac:dyDescent="0.2">
      <c r="E131" s="39">
        <f>SUM(E127:E130)</f>
        <v>0</v>
      </c>
      <c r="F131" s="39">
        <f>SUM(F128:F130)</f>
        <v>0</v>
      </c>
      <c r="G131" s="39"/>
      <c r="H131" s="39"/>
    </row>
    <row r="132" spans="5:8" hidden="1" x14ac:dyDescent="0.2"/>
    <row r="133" spans="5:8" hidden="1" x14ac:dyDescent="0.2"/>
    <row r="134" spans="5:8" hidden="1" x14ac:dyDescent="0.2"/>
    <row r="135" spans="5:8" hidden="1" x14ac:dyDescent="0.2"/>
    <row r="136" spans="5:8" hidden="1" x14ac:dyDescent="0.2"/>
    <row r="137" spans="5:8" hidden="1" x14ac:dyDescent="0.2"/>
    <row r="138" spans="5:8" hidden="1" x14ac:dyDescent="0.2"/>
    <row r="139" spans="5:8" hidden="1" x14ac:dyDescent="0.2"/>
    <row r="140" spans="5:8" hidden="1" x14ac:dyDescent="0.2"/>
    <row r="141" spans="5:8" hidden="1" x14ac:dyDescent="0.2"/>
    <row r="142" spans="5:8" hidden="1" x14ac:dyDescent="0.2"/>
    <row r="143" spans="5:8" hidden="1" x14ac:dyDescent="0.2"/>
    <row r="144" spans="5:8" hidden="1" x14ac:dyDescent="0.2"/>
    <row r="145" spans="1:5" hidden="1" x14ac:dyDescent="0.2"/>
    <row r="146" spans="1:5" hidden="1" x14ac:dyDescent="0.2"/>
    <row r="147" spans="1:5" hidden="1" x14ac:dyDescent="0.2"/>
    <row r="148" spans="1:5" hidden="1" x14ac:dyDescent="0.2"/>
    <row r="149" spans="1:5" hidden="1" x14ac:dyDescent="0.2"/>
    <row r="150" spans="1:5" hidden="1" x14ac:dyDescent="0.2"/>
    <row r="151" spans="1:5" hidden="1" x14ac:dyDescent="0.2">
      <c r="A151" s="29"/>
      <c r="B151" s="41"/>
      <c r="C151" s="41">
        <f>IF(B85=1,185,0)</f>
        <v>185</v>
      </c>
      <c r="D151" s="41">
        <f>IF(B85=2,335,0)</f>
        <v>0</v>
      </c>
      <c r="E151" s="41">
        <f>IF(B85&gt;2,(335+(B85-2)*200),0)</f>
        <v>0</v>
      </c>
    </row>
    <row r="152" spans="1:5" hidden="1" x14ac:dyDescent="0.2">
      <c r="A152" s="29"/>
      <c r="B152" s="41"/>
      <c r="C152" s="41"/>
      <c r="D152" s="41"/>
      <c r="E152" s="41"/>
    </row>
    <row r="153" spans="1:5" hidden="1" x14ac:dyDescent="0.2">
      <c r="A153" s="29"/>
      <c r="B153" s="41"/>
      <c r="C153" s="41">
        <f>SUM(C151:E151)</f>
        <v>185</v>
      </c>
      <c r="D153" s="41"/>
      <c r="E153" s="41"/>
    </row>
    <row r="154" spans="1:5" hidden="1" x14ac:dyDescent="0.2">
      <c r="A154" s="29"/>
      <c r="B154" s="41"/>
      <c r="C154" s="41"/>
      <c r="D154" s="41"/>
      <c r="E154" s="41"/>
    </row>
    <row r="155" spans="1:5" hidden="1" x14ac:dyDescent="0.2">
      <c r="A155" s="29"/>
      <c r="B155" s="41"/>
      <c r="C155" s="41"/>
      <c r="D155" s="41"/>
      <c r="E155" s="41"/>
    </row>
    <row r="156" spans="1:5" hidden="1" x14ac:dyDescent="0.2">
      <c r="A156" s="29"/>
      <c r="B156" s="41"/>
      <c r="C156" s="41"/>
      <c r="D156" s="41"/>
      <c r="E156" s="41"/>
    </row>
    <row r="157" spans="1:5" ht="15" hidden="1" x14ac:dyDescent="0.25">
      <c r="A157" s="42" t="s">
        <v>4</v>
      </c>
      <c r="B157" s="42"/>
      <c r="C157" s="43">
        <f>B83</f>
        <v>0</v>
      </c>
      <c r="D157" s="44"/>
      <c r="E157" s="45"/>
    </row>
    <row r="158" spans="1:5" ht="14.25" hidden="1" x14ac:dyDescent="0.2">
      <c r="A158" s="46" t="s">
        <v>67</v>
      </c>
      <c r="B158" s="46"/>
      <c r="C158" s="46" t="s">
        <v>67</v>
      </c>
      <c r="D158" s="47" t="s">
        <v>101</v>
      </c>
      <c r="E158" s="46" t="s">
        <v>102</v>
      </c>
    </row>
    <row r="159" spans="1:5" ht="15" hidden="1" x14ac:dyDescent="0.25">
      <c r="A159" s="43">
        <v>0</v>
      </c>
      <c r="B159" s="43"/>
      <c r="C159" s="43">
        <v>7500</v>
      </c>
      <c r="D159" s="48">
        <v>1.4250000000000001E-2</v>
      </c>
      <c r="E159" s="43">
        <f>IF(B83&lt;C159,B83*D159,C159*D159)</f>
        <v>0</v>
      </c>
    </row>
    <row r="160" spans="1:5" ht="15" hidden="1" x14ac:dyDescent="0.25">
      <c r="A160" s="43">
        <v>7500</v>
      </c>
      <c r="B160" s="43"/>
      <c r="C160" s="43">
        <v>17500</v>
      </c>
      <c r="D160" s="48">
        <v>1.14E-2</v>
      </c>
      <c r="E160" s="43" t="str">
        <f>IF(B83&lt;=A160," ",IF(B83&lt;C160,(B83-C159)*D160,(C160-A160)*D160))</f>
        <v xml:space="preserve"> </v>
      </c>
    </row>
    <row r="161" spans="1:23" ht="15" hidden="1" x14ac:dyDescent="0.25">
      <c r="A161" s="43">
        <v>17500</v>
      </c>
      <c r="B161" s="43"/>
      <c r="C161" s="43">
        <v>30000</v>
      </c>
      <c r="D161" s="48">
        <v>6.8399999999999997E-3</v>
      </c>
      <c r="E161" s="43" t="str">
        <f>IF(B83&lt;=A161," ",IF(B83&lt;C161,(B83-C160)*D161,(C161-A161)*D161))</f>
        <v xml:space="preserve"> </v>
      </c>
    </row>
    <row r="162" spans="1:23" ht="15" hidden="1" x14ac:dyDescent="0.25">
      <c r="A162" s="43">
        <v>30000</v>
      </c>
      <c r="B162" s="43"/>
      <c r="C162" s="43">
        <v>45495</v>
      </c>
      <c r="D162" s="48">
        <v>5.7000000000000002E-3</v>
      </c>
      <c r="E162" s="43" t="str">
        <f>IF(B83&lt;=A162," ",IF(B83&lt;C162,(B83-C161)*D162,(C162-A162)*D162))</f>
        <v xml:space="preserve"> </v>
      </c>
    </row>
    <row r="163" spans="1:23" ht="15" hidden="1" x14ac:dyDescent="0.25">
      <c r="A163" s="43">
        <v>45495</v>
      </c>
      <c r="B163" s="43"/>
      <c r="C163" s="43">
        <v>64095</v>
      </c>
      <c r="D163" s="48">
        <v>4.5599999999999998E-3</v>
      </c>
      <c r="E163" s="43" t="str">
        <f>IF(B83&lt;=A163," ",IF(B83&lt;C163,(B83-C162)*D163,(C163-A163)*D163))</f>
        <v xml:space="preserve"> </v>
      </c>
    </row>
    <row r="164" spans="1:23" ht="15" hidden="1" x14ac:dyDescent="0.25">
      <c r="A164" s="43">
        <v>64095</v>
      </c>
      <c r="B164" s="43"/>
      <c r="C164" s="43">
        <v>250095</v>
      </c>
      <c r="D164" s="48">
        <v>2.2799999999999999E-3</v>
      </c>
      <c r="E164" s="43" t="str">
        <f>IF(B83&lt;=A164," ",IF(B83&lt;C164,(B83-C163)*D164,(C164-A164)*D164))</f>
        <v xml:space="preserve"> </v>
      </c>
    </row>
    <row r="165" spans="1:23" ht="15" hidden="1" x14ac:dyDescent="0.25">
      <c r="A165" s="43">
        <v>250095</v>
      </c>
      <c r="B165" s="43"/>
      <c r="C165" s="43">
        <f>B83</f>
        <v>0</v>
      </c>
      <c r="D165" s="49">
        <v>4.5600000000000003E-4</v>
      </c>
      <c r="E165" s="43" t="str">
        <f>IF(B83&lt;=A165,"E90",IF(B83&lt;C165,(B83-C164)*D165,(C165-A165)*D165))</f>
        <v>E90</v>
      </c>
    </row>
    <row r="166" spans="1:23" ht="15" hidden="1" x14ac:dyDescent="0.25">
      <c r="A166" s="45"/>
      <c r="B166" s="45"/>
      <c r="C166" s="45"/>
      <c r="D166" s="45"/>
      <c r="E166" s="45"/>
    </row>
    <row r="167" spans="1:23" ht="15" hidden="1" x14ac:dyDescent="0.25">
      <c r="A167" s="46" t="s">
        <v>69</v>
      </c>
      <c r="B167" s="50"/>
      <c r="C167" s="45"/>
      <c r="D167" s="45" t="s">
        <v>103</v>
      </c>
      <c r="E167" s="51">
        <f>SUM(E159:E166)</f>
        <v>0</v>
      </c>
    </row>
    <row r="168" spans="1:23" hidden="1" x14ac:dyDescent="0.2">
      <c r="A168" s="27"/>
      <c r="B168" s="27"/>
      <c r="C168" s="27"/>
      <c r="D168" s="27" t="s">
        <v>104</v>
      </c>
      <c r="E168" s="52">
        <f>E167/4</f>
        <v>0</v>
      </c>
    </row>
    <row r="169" spans="1:23" hidden="1" x14ac:dyDescent="0.2">
      <c r="A169" s="27"/>
      <c r="B169" s="27"/>
      <c r="C169" s="27"/>
      <c r="D169" s="27"/>
      <c r="E169" s="52"/>
    </row>
    <row r="170" spans="1:23" hidden="1" x14ac:dyDescent="0.2">
      <c r="A170" s="53" t="s">
        <v>92</v>
      </c>
      <c r="B170" s="54"/>
      <c r="C170" s="54"/>
      <c r="D170" s="54"/>
      <c r="E170" s="33"/>
      <c r="F170" s="33" t="s">
        <v>93</v>
      </c>
      <c r="G170" s="33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39"/>
      <c r="V170" s="39"/>
      <c r="W170" s="39"/>
    </row>
    <row r="171" spans="1:23" hidden="1" x14ac:dyDescent="0.2">
      <c r="A171" s="55">
        <v>67.31</v>
      </c>
      <c r="B171" s="55" t="s">
        <v>94</v>
      </c>
      <c r="C171" s="55">
        <v>25000</v>
      </c>
      <c r="D171" s="55"/>
      <c r="E171" s="33"/>
      <c r="F171" s="33"/>
      <c r="G171" s="33"/>
      <c r="H171" s="39"/>
      <c r="I171" s="39"/>
      <c r="J171" s="39"/>
      <c r="K171" s="39"/>
      <c r="L171" s="39"/>
      <c r="M171" s="39"/>
      <c r="N171" s="39"/>
      <c r="O171" s="39"/>
      <c r="P171" s="39"/>
      <c r="Q171" s="39"/>
      <c r="R171" s="39"/>
      <c r="S171" s="39"/>
      <c r="T171" s="39"/>
      <c r="U171" s="39"/>
      <c r="V171" s="39"/>
      <c r="W171" s="39"/>
    </row>
    <row r="172" spans="1:23" hidden="1" x14ac:dyDescent="0.2">
      <c r="A172" s="55">
        <v>23.56</v>
      </c>
      <c r="B172" s="55" t="s">
        <v>95</v>
      </c>
      <c r="C172" s="55">
        <v>25000</v>
      </c>
      <c r="D172" s="55" t="s">
        <v>96</v>
      </c>
      <c r="E172" s="33"/>
      <c r="F172" s="33"/>
      <c r="G172" s="33"/>
      <c r="H172" s="39"/>
      <c r="I172" s="39"/>
      <c r="J172" s="39"/>
      <c r="K172" s="39"/>
      <c r="L172" s="39"/>
      <c r="M172" s="39"/>
      <c r="N172" s="39"/>
      <c r="O172" s="39"/>
      <c r="P172" s="39"/>
      <c r="Q172" s="39"/>
      <c r="R172" s="39"/>
      <c r="S172" s="39"/>
      <c r="T172" s="39"/>
      <c r="U172" s="39"/>
      <c r="V172" s="39"/>
      <c r="W172" s="39"/>
    </row>
    <row r="173" spans="1:23" hidden="1" x14ac:dyDescent="0.2">
      <c r="A173" s="33"/>
      <c r="B173" s="33"/>
      <c r="C173" s="33"/>
      <c r="D173" s="33"/>
      <c r="E173" s="33"/>
      <c r="F173" s="33"/>
      <c r="G173" s="56">
        <f>C56-C52</f>
        <v>0</v>
      </c>
      <c r="H173" s="39"/>
      <c r="I173" s="39"/>
      <c r="J173" s="39"/>
      <c r="K173" s="39"/>
      <c r="L173" s="39"/>
      <c r="M173" s="39"/>
      <c r="N173" s="39"/>
      <c r="O173" s="39"/>
      <c r="P173" s="39"/>
      <c r="Q173" s="39"/>
      <c r="R173" s="39"/>
      <c r="S173" s="39"/>
      <c r="T173" s="39"/>
      <c r="U173" s="39"/>
      <c r="V173" s="39"/>
      <c r="W173" s="39"/>
    </row>
    <row r="174" spans="1:23" hidden="1" x14ac:dyDescent="0.2">
      <c r="A174" s="33"/>
      <c r="B174" s="33"/>
      <c r="C174" s="33"/>
      <c r="D174" s="33"/>
      <c r="E174" s="33"/>
      <c r="F174" s="33"/>
      <c r="G174" s="33"/>
      <c r="H174" s="39"/>
      <c r="I174" s="39"/>
      <c r="J174" s="39"/>
      <c r="K174" s="39"/>
      <c r="L174" s="39"/>
      <c r="M174" s="39"/>
      <c r="N174" s="39"/>
      <c r="O174" s="39"/>
      <c r="P174" s="39"/>
      <c r="Q174" s="39"/>
      <c r="R174" s="39"/>
      <c r="S174" s="39"/>
      <c r="T174" s="39"/>
      <c r="U174" s="39"/>
      <c r="V174" s="39"/>
      <c r="W174" s="39"/>
    </row>
    <row r="175" spans="1:23" hidden="1" x14ac:dyDescent="0.2">
      <c r="A175" s="33"/>
      <c r="B175" s="33"/>
      <c r="C175" s="33"/>
      <c r="D175" s="33"/>
      <c r="E175" s="33"/>
      <c r="F175" s="33"/>
      <c r="G175" s="33">
        <f>IF(G173&gt;0,G173*0.01,75)</f>
        <v>75</v>
      </c>
      <c r="H175" s="39"/>
      <c r="I175" s="39"/>
      <c r="J175" s="39"/>
      <c r="K175" s="39"/>
      <c r="L175" s="39"/>
      <c r="M175" s="39"/>
      <c r="N175" s="39"/>
      <c r="O175" s="39"/>
      <c r="P175" s="39"/>
      <c r="Q175" s="39"/>
      <c r="R175" s="39"/>
      <c r="S175" s="39"/>
      <c r="T175" s="39"/>
      <c r="U175" s="39"/>
      <c r="V175" s="39"/>
      <c r="W175" s="39"/>
    </row>
    <row r="176" spans="1:23" hidden="1" x14ac:dyDescent="0.2">
      <c r="A176" s="33" t="s">
        <v>97</v>
      </c>
      <c r="B176" s="33"/>
      <c r="C176" s="33" t="s">
        <v>67</v>
      </c>
      <c r="D176" s="33" t="s">
        <v>98</v>
      </c>
      <c r="E176" s="33"/>
      <c r="F176" s="33"/>
      <c r="G176" s="33"/>
      <c r="H176" s="39"/>
      <c r="I176" s="39"/>
      <c r="J176" s="39"/>
      <c r="K176" s="39"/>
      <c r="L176" s="39"/>
      <c r="M176" s="39"/>
      <c r="N176" s="39"/>
      <c r="O176" s="39"/>
      <c r="P176" s="39"/>
      <c r="Q176" s="39"/>
      <c r="R176" s="39"/>
      <c r="S176" s="39"/>
      <c r="T176" s="39"/>
      <c r="U176" s="39"/>
      <c r="V176" s="39"/>
      <c r="W176" s="39"/>
    </row>
    <row r="177" spans="1:23" hidden="1" x14ac:dyDescent="0.2">
      <c r="A177" s="33"/>
      <c r="B177" s="33"/>
      <c r="C177" s="56">
        <f>C60</f>
        <v>0</v>
      </c>
      <c r="D177" s="33">
        <f>IF(C60=0,575,550)</f>
        <v>575</v>
      </c>
      <c r="E177" s="33"/>
      <c r="F177" s="33"/>
      <c r="G177" s="33">
        <f>IF(G175&lt;75,75,G175)</f>
        <v>75</v>
      </c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  <c r="V177" s="39"/>
      <c r="W177" s="39"/>
    </row>
    <row r="178" spans="1:23" hidden="1" x14ac:dyDescent="0.2">
      <c r="A178" s="33"/>
      <c r="B178" s="33"/>
      <c r="C178" s="33"/>
      <c r="D178" s="33"/>
      <c r="E178" s="33"/>
      <c r="F178" s="33"/>
      <c r="G178" s="33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  <c r="V178" s="39"/>
      <c r="W178" s="39"/>
    </row>
    <row r="179" spans="1:23" hidden="1" x14ac:dyDescent="0.2">
      <c r="A179" s="33"/>
      <c r="B179" s="33"/>
      <c r="C179" s="33"/>
      <c r="D179" s="33"/>
      <c r="E179" s="33"/>
      <c r="F179" s="33"/>
      <c r="G179" s="33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  <c r="V179" s="39"/>
      <c r="W179" s="39"/>
    </row>
    <row r="180" spans="1:23" hidden="1" x14ac:dyDescent="0.2">
      <c r="A180" s="33"/>
      <c r="B180" s="33"/>
      <c r="C180" s="33"/>
      <c r="D180" s="33"/>
      <c r="E180" s="33"/>
      <c r="F180" s="33"/>
      <c r="G180" s="33"/>
      <c r="H180" s="39"/>
      <c r="I180" s="39"/>
      <c r="J180" s="39"/>
      <c r="K180" s="39"/>
      <c r="L180" s="39"/>
      <c r="M180" s="39"/>
      <c r="N180" s="39"/>
      <c r="O180" s="39"/>
      <c r="P180" s="39"/>
      <c r="Q180" s="39"/>
      <c r="R180" s="39"/>
      <c r="S180" s="39"/>
      <c r="T180" s="39"/>
      <c r="U180" s="39"/>
      <c r="V180" s="39"/>
      <c r="W180" s="39"/>
    </row>
    <row r="181" spans="1:23" hidden="1" x14ac:dyDescent="0.2">
      <c r="A181" s="57">
        <f>SUM(C58:C70)-C66-C68-C70</f>
        <v>1004.9999999999999</v>
      </c>
      <c r="B181" s="33"/>
      <c r="C181" s="33"/>
      <c r="D181" s="33"/>
      <c r="E181" s="33"/>
      <c r="F181" s="33"/>
      <c r="G181" s="33"/>
      <c r="H181" s="39"/>
      <c r="I181" s="39"/>
      <c r="J181" s="39"/>
      <c r="K181" s="39"/>
      <c r="L181" s="39"/>
      <c r="M181" s="39"/>
      <c r="N181" s="39"/>
      <c r="O181" s="39"/>
      <c r="P181" s="39"/>
      <c r="Q181" s="39"/>
      <c r="R181" s="39"/>
      <c r="S181" s="39"/>
      <c r="T181" s="39"/>
      <c r="U181" s="39"/>
      <c r="V181" s="39"/>
      <c r="W181" s="39"/>
    </row>
    <row r="182" spans="1:23" hidden="1" x14ac:dyDescent="0.2">
      <c r="A182" s="33"/>
      <c r="B182" s="33"/>
      <c r="C182" s="33"/>
      <c r="D182" s="33"/>
      <c r="E182" s="33"/>
      <c r="F182" s="33"/>
      <c r="G182" s="33"/>
      <c r="H182" s="39"/>
      <c r="I182" s="39"/>
      <c r="J182" s="39"/>
      <c r="K182" s="39"/>
      <c r="L182" s="39"/>
      <c r="M182" s="39"/>
      <c r="N182" s="39"/>
      <c r="O182" s="39"/>
      <c r="P182" s="39"/>
      <c r="Q182" s="39"/>
      <c r="R182" s="39"/>
      <c r="S182" s="39"/>
      <c r="T182" s="39"/>
      <c r="U182" s="39"/>
      <c r="V182" s="39"/>
      <c r="W182" s="39"/>
    </row>
    <row r="183" spans="1:23" hidden="1" x14ac:dyDescent="0.2">
      <c r="A183" s="53" t="s">
        <v>99</v>
      </c>
      <c r="B183" s="54"/>
      <c r="C183" s="54"/>
      <c r="D183" s="54"/>
      <c r="E183" s="33"/>
      <c r="F183" s="33"/>
      <c r="G183" s="33"/>
      <c r="H183" s="39"/>
      <c r="I183" s="39"/>
      <c r="J183" s="39"/>
      <c r="K183" s="39"/>
      <c r="L183" s="39"/>
      <c r="M183" s="39"/>
      <c r="N183" s="39"/>
      <c r="O183" s="39"/>
      <c r="P183" s="39"/>
      <c r="Q183" s="39"/>
      <c r="R183" s="39"/>
      <c r="S183" s="39"/>
      <c r="T183" s="39"/>
      <c r="U183" s="39"/>
      <c r="V183" s="39"/>
      <c r="W183" s="39"/>
    </row>
    <row r="184" spans="1:23" hidden="1" x14ac:dyDescent="0.2">
      <c r="A184" s="55">
        <v>117.11</v>
      </c>
      <c r="B184" s="55" t="s">
        <v>94</v>
      </c>
      <c r="C184" s="55">
        <v>25000</v>
      </c>
      <c r="D184" s="55"/>
      <c r="E184" s="33"/>
      <c r="F184" s="33"/>
      <c r="G184" s="33"/>
      <c r="H184" s="39"/>
      <c r="I184" s="39"/>
      <c r="J184" s="39"/>
      <c r="K184" s="39"/>
      <c r="L184" s="39"/>
      <c r="M184" s="39"/>
      <c r="N184" s="39"/>
      <c r="O184" s="39"/>
      <c r="P184" s="39"/>
      <c r="Q184" s="39"/>
      <c r="R184" s="39"/>
      <c r="S184" s="39"/>
      <c r="T184" s="39"/>
      <c r="U184" s="39"/>
      <c r="V184" s="39"/>
      <c r="W184" s="39"/>
    </row>
    <row r="185" spans="1:23" hidden="1" x14ac:dyDescent="0.2">
      <c r="A185" s="55">
        <v>23.56</v>
      </c>
      <c r="B185" s="55" t="s">
        <v>95</v>
      </c>
      <c r="C185" s="55">
        <v>25000</v>
      </c>
      <c r="D185" s="55" t="s">
        <v>96</v>
      </c>
      <c r="E185" s="33"/>
      <c r="F185" s="33"/>
      <c r="G185" s="33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  <c r="T185" s="39"/>
      <c r="U185" s="39"/>
      <c r="V185" s="39"/>
      <c r="W185" s="39"/>
    </row>
    <row r="186" spans="1:23" hidden="1" x14ac:dyDescent="0.2">
      <c r="A186" s="33"/>
      <c r="B186" s="33"/>
      <c r="C186" s="33"/>
      <c r="D186" s="33"/>
      <c r="E186" s="33"/>
      <c r="F186" s="33"/>
      <c r="G186" s="33"/>
      <c r="H186" s="39"/>
      <c r="I186" s="39"/>
      <c r="J186" s="39"/>
      <c r="K186" s="39"/>
      <c r="L186" s="39"/>
      <c r="M186" s="39"/>
      <c r="N186" s="39"/>
      <c r="O186" s="39"/>
      <c r="P186" s="39"/>
      <c r="Q186" s="39"/>
      <c r="R186" s="39"/>
      <c r="S186" s="39"/>
      <c r="T186" s="39"/>
      <c r="U186" s="39"/>
      <c r="V186" s="39"/>
      <c r="W186" s="39"/>
    </row>
    <row r="187" spans="1:23" hidden="1" x14ac:dyDescent="0.2">
      <c r="A187" s="33"/>
      <c r="B187" s="33"/>
      <c r="C187" s="33"/>
      <c r="D187" s="33"/>
      <c r="E187" s="33"/>
      <c r="F187" s="33"/>
      <c r="G187" s="33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  <c r="W187" s="39"/>
    </row>
    <row r="188" spans="1:23" hidden="1" x14ac:dyDescent="0.2">
      <c r="A188" s="33"/>
      <c r="B188" s="33"/>
      <c r="C188" s="33"/>
      <c r="D188" s="33"/>
      <c r="E188" s="33"/>
      <c r="F188" s="33"/>
      <c r="G188" s="33"/>
      <c r="H188" s="39"/>
      <c r="I188" s="39"/>
      <c r="J188" s="39"/>
      <c r="K188" s="39"/>
      <c r="L188" s="39"/>
      <c r="M188" s="39"/>
      <c r="N188" s="39"/>
      <c r="O188" s="39"/>
      <c r="P188" s="39"/>
      <c r="Q188" s="39"/>
      <c r="R188" s="39"/>
      <c r="S188" s="39"/>
      <c r="T188" s="39"/>
      <c r="U188" s="39"/>
      <c r="V188" s="39"/>
      <c r="W188" s="39"/>
    </row>
    <row r="189" spans="1:23" hidden="1" x14ac:dyDescent="0.2">
      <c r="A189" s="33"/>
      <c r="B189" s="33"/>
      <c r="C189" s="33"/>
      <c r="D189" s="56">
        <f>ROUNDUP(B61+B62,-2)</f>
        <v>200</v>
      </c>
      <c r="E189" s="33"/>
      <c r="F189" s="33"/>
      <c r="G189" s="33"/>
      <c r="H189" s="39"/>
      <c r="I189" s="39"/>
      <c r="J189" s="39"/>
      <c r="K189" s="39"/>
      <c r="L189" s="39"/>
      <c r="M189" s="39"/>
      <c r="N189" s="39"/>
      <c r="O189" s="39"/>
      <c r="P189" s="39"/>
      <c r="Q189" s="39"/>
      <c r="R189" s="39"/>
      <c r="S189" s="39"/>
      <c r="T189" s="39"/>
      <c r="U189" s="39"/>
      <c r="V189" s="39"/>
      <c r="W189" s="39"/>
    </row>
    <row r="190" spans="1:23" hidden="1" x14ac:dyDescent="0.2">
      <c r="A190" s="33"/>
      <c r="B190" s="33"/>
      <c r="C190" s="33"/>
      <c r="D190" s="33">
        <f>IF((D189-B61-B62)&gt;90,D189-50,D189)</f>
        <v>200</v>
      </c>
      <c r="E190" s="33"/>
      <c r="F190" s="33"/>
      <c r="G190" s="33"/>
      <c r="H190" s="39"/>
      <c r="I190" s="39"/>
      <c r="J190" s="39"/>
      <c r="K190" s="39"/>
      <c r="L190" s="39"/>
      <c r="M190" s="39"/>
      <c r="N190" s="39"/>
      <c r="O190" s="39"/>
      <c r="P190" s="39"/>
      <c r="Q190" s="39"/>
      <c r="R190" s="39"/>
      <c r="S190" s="39"/>
      <c r="T190" s="39"/>
      <c r="U190" s="39"/>
      <c r="V190" s="39"/>
      <c r="W190" s="39"/>
    </row>
    <row r="191" spans="1:23" hidden="1" x14ac:dyDescent="0.2">
      <c r="A191" s="33"/>
      <c r="B191" s="33"/>
      <c r="C191" s="33"/>
      <c r="D191" s="33">
        <f>IF((D190-B61-B62)&lt;30,(B61+B62+30),D190)</f>
        <v>214.42000000000002</v>
      </c>
      <c r="E191" s="33"/>
      <c r="F191" s="33"/>
      <c r="G191" s="33"/>
      <c r="H191" s="39"/>
      <c r="I191" s="39"/>
      <c r="J191" s="39"/>
      <c r="K191" s="39"/>
      <c r="L191" s="39"/>
      <c r="M191" s="39"/>
      <c r="N191" s="39"/>
      <c r="O191" s="39"/>
      <c r="P191" s="39"/>
      <c r="Q191" s="39"/>
      <c r="R191" s="39"/>
      <c r="S191" s="39"/>
      <c r="T191" s="39"/>
      <c r="U191" s="39"/>
      <c r="V191" s="39"/>
      <c r="W191" s="39"/>
    </row>
    <row r="192" spans="1:23" hidden="1" x14ac:dyDescent="0.2">
      <c r="A192" s="33"/>
      <c r="B192" s="33"/>
      <c r="C192" s="33"/>
      <c r="D192" s="33">
        <f>ROUNDUP(D191,-1)</f>
        <v>220</v>
      </c>
      <c r="E192" s="33"/>
      <c r="F192" s="33"/>
      <c r="G192" s="33"/>
      <c r="H192" s="39"/>
      <c r="I192" s="39"/>
      <c r="J192" s="39"/>
      <c r="K192" s="39"/>
      <c r="L192" s="39"/>
      <c r="M192" s="39"/>
      <c r="N192" s="39"/>
      <c r="O192" s="39"/>
      <c r="P192" s="39"/>
      <c r="Q192" s="39"/>
      <c r="R192" s="39"/>
      <c r="S192" s="39"/>
      <c r="T192" s="39"/>
      <c r="U192" s="39"/>
      <c r="V192" s="39"/>
      <c r="W192" s="39"/>
    </row>
    <row r="193" spans="1:23" hidden="1" x14ac:dyDescent="0.2">
      <c r="A193" s="33"/>
      <c r="B193" s="33"/>
      <c r="C193" s="33"/>
      <c r="D193" s="33"/>
      <c r="E193" s="33"/>
      <c r="F193" s="33"/>
      <c r="G193" s="33"/>
      <c r="H193" s="39"/>
      <c r="I193" s="39"/>
      <c r="J193" s="39"/>
      <c r="K193" s="39"/>
      <c r="L193" s="39"/>
      <c r="M193" s="39"/>
      <c r="N193" s="39"/>
      <c r="O193" s="39"/>
      <c r="P193" s="39"/>
      <c r="Q193" s="39"/>
      <c r="R193" s="39"/>
      <c r="S193" s="39"/>
      <c r="T193" s="39"/>
      <c r="U193" s="39"/>
      <c r="V193" s="39"/>
      <c r="W193" s="39"/>
    </row>
    <row r="194" spans="1:23" ht="15" hidden="1" x14ac:dyDescent="0.25">
      <c r="A194" s="58" t="s">
        <v>4</v>
      </c>
      <c r="B194" s="58"/>
      <c r="C194" s="59">
        <f>C56</f>
        <v>0</v>
      </c>
      <c r="D194" s="60"/>
      <c r="E194" s="61"/>
      <c r="F194" s="33"/>
      <c r="G194" s="33"/>
      <c r="H194" s="39"/>
      <c r="I194" s="39"/>
      <c r="J194" s="39"/>
      <c r="K194" s="39"/>
      <c r="L194" s="39"/>
      <c r="M194" s="39"/>
      <c r="N194" s="39"/>
      <c r="O194" s="39"/>
      <c r="P194" s="39"/>
      <c r="Q194" s="39"/>
      <c r="R194" s="39"/>
      <c r="S194" s="39"/>
      <c r="T194" s="39"/>
      <c r="U194" s="39"/>
      <c r="V194" s="39"/>
      <c r="W194" s="39"/>
    </row>
    <row r="195" spans="1:23" ht="15" hidden="1" x14ac:dyDescent="0.25">
      <c r="A195" s="62">
        <v>0</v>
      </c>
      <c r="B195" s="60"/>
      <c r="C195" s="62">
        <v>7500</v>
      </c>
      <c r="D195" s="63">
        <v>8.5500000000000003E-3</v>
      </c>
      <c r="E195" s="63"/>
      <c r="F195" s="62">
        <f>IF(C56&lt;C195,C56*D195,C195*D195)</f>
        <v>0</v>
      </c>
      <c r="G195" s="33"/>
      <c r="H195" s="39"/>
      <c r="I195" s="39"/>
      <c r="J195" s="39"/>
      <c r="K195" s="39"/>
      <c r="L195" s="39"/>
      <c r="M195" s="39"/>
      <c r="N195" s="39"/>
      <c r="O195" s="39"/>
      <c r="P195" s="39"/>
      <c r="Q195" s="39"/>
      <c r="R195" s="39"/>
      <c r="S195" s="39"/>
      <c r="T195" s="39"/>
      <c r="U195" s="39"/>
      <c r="V195" s="39"/>
      <c r="W195" s="39"/>
    </row>
    <row r="196" spans="1:23" ht="15" hidden="1" x14ac:dyDescent="0.25">
      <c r="A196" s="62">
        <v>7500</v>
      </c>
      <c r="B196" s="60"/>
      <c r="C196" s="62">
        <v>17500</v>
      </c>
      <c r="D196" s="63">
        <v>6.8399999999999997E-3</v>
      </c>
      <c r="E196" s="63"/>
      <c r="F196" s="60" t="str">
        <f>IF(C56&lt;=A196," ",IF(C56&lt;C196,(C56-C195)*D196,(C196-A196)*D196))</f>
        <v xml:space="preserve"> </v>
      </c>
      <c r="G196" s="33"/>
      <c r="H196" s="39"/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39"/>
      <c r="W196" s="39"/>
    </row>
    <row r="197" spans="1:23" ht="15" hidden="1" x14ac:dyDescent="0.25">
      <c r="A197" s="62">
        <v>17500</v>
      </c>
      <c r="B197" s="60"/>
      <c r="C197" s="62">
        <v>30000</v>
      </c>
      <c r="D197" s="63">
        <v>4.5599999999999998E-3</v>
      </c>
      <c r="E197" s="63"/>
      <c r="F197" s="60" t="str">
        <f>IF(C56&lt;=A197," ",IF(C56&lt;C197,(C56-C196)*D197,(C197-A197)*D197))</f>
        <v xml:space="preserve"> </v>
      </c>
      <c r="G197" s="33"/>
      <c r="H197" s="39"/>
      <c r="I197" s="39"/>
      <c r="J197" s="39"/>
      <c r="K197" s="39"/>
      <c r="L197" s="39"/>
      <c r="M197" s="39"/>
      <c r="N197" s="39"/>
      <c r="O197" s="39"/>
      <c r="P197" s="39"/>
      <c r="Q197" s="39"/>
      <c r="R197" s="39"/>
      <c r="S197" s="39"/>
      <c r="T197" s="39"/>
      <c r="U197" s="39"/>
      <c r="V197" s="39"/>
      <c r="W197" s="39"/>
    </row>
    <row r="198" spans="1:23" ht="15" hidden="1" x14ac:dyDescent="0.25">
      <c r="A198" s="62">
        <v>30000</v>
      </c>
      <c r="B198" s="60"/>
      <c r="C198" s="62">
        <v>45495</v>
      </c>
      <c r="D198" s="63">
        <v>3.4199999999999999E-3</v>
      </c>
      <c r="E198" s="63"/>
      <c r="F198" s="60" t="str">
        <f>IF(C56&lt;=A198," ",IF(C56&lt;C198,(C56-C197)*D198,(C198-A198)*D198))</f>
        <v xml:space="preserve"> </v>
      </c>
      <c r="G198" s="33"/>
      <c r="H198" s="39"/>
      <c r="I198" s="39"/>
      <c r="J198" s="39"/>
      <c r="K198" s="39"/>
      <c r="L198" s="39"/>
      <c r="M198" s="39"/>
      <c r="N198" s="39"/>
      <c r="O198" s="39"/>
      <c r="P198" s="39"/>
      <c r="Q198" s="39"/>
      <c r="R198" s="39"/>
      <c r="S198" s="39"/>
      <c r="T198" s="39"/>
      <c r="U198" s="39"/>
      <c r="V198" s="39"/>
      <c r="W198" s="39"/>
    </row>
    <row r="199" spans="1:23" ht="15" hidden="1" x14ac:dyDescent="0.25">
      <c r="A199" s="62">
        <v>45495</v>
      </c>
      <c r="B199" s="60"/>
      <c r="C199" s="62">
        <v>64095</v>
      </c>
      <c r="D199" s="63">
        <v>2.2799999999999999E-3</v>
      </c>
      <c r="E199" s="63"/>
      <c r="F199" s="60" t="str">
        <f>IF(C56&lt;=A199," ",IF(C56&lt;C199,(C56-C198)*D199,(C199-A199)*D199))</f>
        <v xml:space="preserve"> </v>
      </c>
      <c r="G199" s="33"/>
      <c r="H199" s="39"/>
      <c r="I199" s="39"/>
      <c r="J199" s="39"/>
      <c r="K199" s="39"/>
      <c r="L199" s="39"/>
      <c r="M199" s="39"/>
      <c r="N199" s="39"/>
      <c r="O199" s="39"/>
      <c r="P199" s="39"/>
      <c r="Q199" s="39"/>
      <c r="R199" s="39"/>
      <c r="S199" s="39"/>
      <c r="T199" s="39"/>
      <c r="U199" s="39"/>
      <c r="V199" s="39"/>
      <c r="W199" s="39"/>
    </row>
    <row r="200" spans="1:23" ht="15" hidden="1" x14ac:dyDescent="0.25">
      <c r="A200" s="62">
        <v>64095</v>
      </c>
      <c r="B200" s="60"/>
      <c r="C200" s="62">
        <v>250095</v>
      </c>
      <c r="D200" s="63">
        <v>1.14E-3</v>
      </c>
      <c r="E200" s="63"/>
      <c r="F200" s="60" t="str">
        <f>IF(C56&lt;=A200," ",IF(C56&lt;C200,(C56-C199)*D200,(C200-A200)*D200))</f>
        <v xml:space="preserve"> </v>
      </c>
      <c r="G200" s="33"/>
      <c r="H200" s="39"/>
      <c r="I200" s="39"/>
      <c r="J200" s="39"/>
      <c r="K200" s="39"/>
      <c r="L200" s="39"/>
      <c r="M200" s="39"/>
      <c r="N200" s="39"/>
      <c r="O200" s="39"/>
      <c r="P200" s="39"/>
      <c r="Q200" s="39"/>
      <c r="R200" s="39"/>
      <c r="S200" s="39"/>
      <c r="T200" s="39"/>
      <c r="U200" s="39"/>
      <c r="V200" s="39"/>
      <c r="W200" s="39"/>
    </row>
    <row r="201" spans="1:23" ht="15" hidden="1" x14ac:dyDescent="0.25">
      <c r="A201" s="62">
        <v>250095</v>
      </c>
      <c r="B201" s="60"/>
      <c r="C201" s="62">
        <f>$D$9</f>
        <v>0</v>
      </c>
      <c r="D201" s="64">
        <v>3.4200000000000002E-4</v>
      </c>
      <c r="E201" s="63"/>
      <c r="F201" s="60" t="str">
        <f>IF(C56&lt;=A201," ",IF(C56&lt;C201,(C56-C200)*D201,(C201-A201)*D201))</f>
        <v xml:space="preserve"> </v>
      </c>
      <c r="G201" s="33"/>
      <c r="H201" s="39"/>
      <c r="I201" s="39"/>
      <c r="J201" s="39"/>
      <c r="K201" s="39"/>
      <c r="L201" s="39"/>
      <c r="M201" s="39"/>
      <c r="N201" s="39"/>
      <c r="O201" s="39"/>
      <c r="P201" s="39"/>
      <c r="Q201" s="39"/>
      <c r="R201" s="39"/>
      <c r="S201" s="39"/>
      <c r="T201" s="39"/>
      <c r="U201" s="39"/>
      <c r="V201" s="39"/>
      <c r="W201" s="39"/>
    </row>
    <row r="202" spans="1:23" ht="15" hidden="1" x14ac:dyDescent="0.25">
      <c r="A202" s="59">
        <v>10075000</v>
      </c>
      <c r="B202" s="59"/>
      <c r="C202" s="59">
        <f>C194</f>
        <v>0</v>
      </c>
      <c r="D202" s="64">
        <v>4.5600000000000003E-4</v>
      </c>
      <c r="E202" s="59" t="str">
        <f>IF(C194&lt;=A202," E90",IF(C194&lt;C202,(C194-C201)*D202,(C202-A202)*D202))</f>
        <v xml:space="preserve"> E90</v>
      </c>
      <c r="F202" s="33"/>
      <c r="G202" s="33"/>
      <c r="H202" s="39"/>
      <c r="I202" s="39"/>
      <c r="J202" s="39"/>
      <c r="K202" s="39"/>
      <c r="L202" s="39"/>
      <c r="M202" s="39"/>
      <c r="N202" s="39"/>
      <c r="O202" s="39"/>
      <c r="P202" s="39"/>
      <c r="Q202" s="39"/>
      <c r="R202" s="39"/>
      <c r="S202" s="39"/>
      <c r="T202" s="39"/>
      <c r="U202" s="39"/>
      <c r="V202" s="39"/>
      <c r="W202" s="39"/>
    </row>
    <row r="203" spans="1:23" ht="15" hidden="1" x14ac:dyDescent="0.25">
      <c r="A203" s="61"/>
      <c r="B203" s="61"/>
      <c r="C203" s="61"/>
      <c r="D203" s="61"/>
      <c r="E203" s="61"/>
      <c r="F203" s="33"/>
      <c r="G203" s="33"/>
      <c r="H203" s="39"/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39"/>
      <c r="T203" s="39"/>
      <c r="U203" s="39"/>
      <c r="V203" s="39"/>
      <c r="W203" s="39"/>
    </row>
    <row r="204" spans="1:23" ht="15" hidden="1" x14ac:dyDescent="0.25">
      <c r="A204" s="65" t="s">
        <v>69</v>
      </c>
      <c r="B204" s="65"/>
      <c r="C204" s="61"/>
      <c r="D204" s="61"/>
      <c r="E204" s="66">
        <f>SUM(F195:F202)</f>
        <v>0</v>
      </c>
      <c r="F204" s="33"/>
      <c r="G204" s="33"/>
      <c r="H204" s="39"/>
      <c r="I204" s="39"/>
      <c r="J204" s="39"/>
      <c r="K204" s="39"/>
      <c r="L204" s="39"/>
      <c r="M204" s="39"/>
      <c r="N204" s="39"/>
      <c r="O204" s="39"/>
      <c r="P204" s="39"/>
      <c r="Q204" s="39"/>
      <c r="R204" s="39"/>
      <c r="S204" s="39"/>
      <c r="T204" s="39"/>
      <c r="U204" s="39"/>
      <c r="V204" s="39"/>
      <c r="W204" s="39"/>
    </row>
    <row r="205" spans="1:23" ht="15" hidden="1" x14ac:dyDescent="0.25">
      <c r="A205" s="65"/>
      <c r="B205" s="65"/>
      <c r="C205" s="61"/>
      <c r="D205" s="61"/>
      <c r="E205" s="66"/>
      <c r="F205" s="33"/>
      <c r="G205" s="33"/>
      <c r="H205" s="39"/>
      <c r="I205" s="39"/>
      <c r="J205" s="39"/>
      <c r="K205" s="39"/>
      <c r="L205" s="39"/>
      <c r="M205" s="39"/>
      <c r="N205" s="39"/>
      <c r="O205" s="39"/>
      <c r="P205" s="39"/>
      <c r="Q205" s="39"/>
      <c r="R205" s="39"/>
      <c r="S205" s="39"/>
      <c r="T205" s="39"/>
      <c r="U205" s="39"/>
      <c r="V205" s="39"/>
      <c r="W205" s="39"/>
    </row>
    <row r="206" spans="1:23" ht="15" hidden="1" x14ac:dyDescent="0.25">
      <c r="A206" s="58" t="s">
        <v>4</v>
      </c>
      <c r="B206" s="58"/>
      <c r="C206" s="59">
        <f>C52</f>
        <v>0</v>
      </c>
      <c r="D206" s="60"/>
      <c r="E206" s="61"/>
      <c r="F206" s="33"/>
      <c r="G206" s="33"/>
      <c r="H206" s="39"/>
      <c r="I206" s="39"/>
      <c r="J206" s="39"/>
      <c r="K206" s="39"/>
      <c r="L206" s="39"/>
      <c r="M206" s="39"/>
      <c r="N206" s="39"/>
      <c r="O206" s="39"/>
      <c r="P206" s="39"/>
      <c r="Q206" s="39"/>
      <c r="R206" s="39"/>
      <c r="S206" s="39"/>
      <c r="T206" s="39"/>
      <c r="U206" s="39"/>
      <c r="V206" s="39"/>
      <c r="W206" s="39"/>
    </row>
    <row r="207" spans="1:23" ht="15" hidden="1" x14ac:dyDescent="0.25">
      <c r="A207" s="62">
        <v>0</v>
      </c>
      <c r="B207" s="60"/>
      <c r="C207" s="62">
        <v>7500</v>
      </c>
      <c r="D207" s="63">
        <v>8.5500000000000003E-3</v>
      </c>
      <c r="E207" s="63"/>
      <c r="F207" s="62">
        <f>IF(C52&lt;C207,C52*D207,C207*D207)</f>
        <v>0</v>
      </c>
      <c r="G207" s="33"/>
      <c r="H207" s="39"/>
      <c r="I207" s="39"/>
      <c r="J207" s="39"/>
      <c r="K207" s="39"/>
      <c r="L207" s="39"/>
      <c r="M207" s="39"/>
      <c r="N207" s="39"/>
      <c r="O207" s="39"/>
      <c r="P207" s="39"/>
      <c r="Q207" s="39"/>
      <c r="R207" s="39"/>
      <c r="S207" s="39"/>
      <c r="T207" s="39"/>
      <c r="U207" s="39"/>
      <c r="V207" s="39"/>
      <c r="W207" s="39"/>
    </row>
    <row r="208" spans="1:23" ht="15" hidden="1" x14ac:dyDescent="0.25">
      <c r="A208" s="62">
        <v>7500</v>
      </c>
      <c r="B208" s="60"/>
      <c r="C208" s="62">
        <v>17500</v>
      </c>
      <c r="D208" s="63">
        <v>6.8399999999999997E-3</v>
      </c>
      <c r="E208" s="63"/>
      <c r="F208" s="60" t="str">
        <f>IF(C52&lt;=A208," ",IF(C52&lt;C208,(C52-C207)*D208,(C208-A208)*D208))</f>
        <v xml:space="preserve"> </v>
      </c>
      <c r="G208" s="33"/>
      <c r="H208" s="39"/>
      <c r="I208" s="39"/>
      <c r="J208" s="39"/>
      <c r="K208" s="39"/>
      <c r="L208" s="39"/>
      <c r="M208" s="39"/>
      <c r="N208" s="39"/>
      <c r="O208" s="39"/>
      <c r="P208" s="39"/>
      <c r="Q208" s="39"/>
      <c r="R208" s="39"/>
      <c r="S208" s="39"/>
      <c r="T208" s="39"/>
      <c r="U208" s="39"/>
      <c r="V208" s="39"/>
      <c r="W208" s="39"/>
    </row>
    <row r="209" spans="1:23" ht="15" hidden="1" x14ac:dyDescent="0.25">
      <c r="A209" s="62">
        <v>17500</v>
      </c>
      <c r="B209" s="60"/>
      <c r="C209" s="62">
        <v>30000</v>
      </c>
      <c r="D209" s="63">
        <v>4.5599999999999998E-3</v>
      </c>
      <c r="E209" s="63"/>
      <c r="F209" s="60" t="str">
        <f>IF(C52&lt;=A209," ",IF(C52&lt;C209,(C52-C208)*D209,(C209-A209)*D209))</f>
        <v xml:space="preserve"> </v>
      </c>
      <c r="G209" s="33"/>
      <c r="H209" s="39"/>
      <c r="I209" s="39"/>
      <c r="J209" s="39"/>
      <c r="K209" s="39"/>
      <c r="L209" s="39"/>
      <c r="M209" s="39"/>
      <c r="N209" s="39"/>
      <c r="O209" s="39"/>
      <c r="P209" s="39"/>
      <c r="Q209" s="39"/>
      <c r="R209" s="39"/>
      <c r="S209" s="39"/>
      <c r="T209" s="39"/>
      <c r="U209" s="39"/>
      <c r="V209" s="39"/>
      <c r="W209" s="39"/>
    </row>
    <row r="210" spans="1:23" ht="15" hidden="1" x14ac:dyDescent="0.25">
      <c r="A210" s="62">
        <v>30000</v>
      </c>
      <c r="B210" s="60"/>
      <c r="C210" s="62">
        <v>45495</v>
      </c>
      <c r="D210" s="63">
        <v>3.4199999999999999E-3</v>
      </c>
      <c r="E210" s="63"/>
      <c r="F210" s="60" t="str">
        <f>IF(C52&lt;=A210," ",IF(C52&lt;C210,(C52-C209)*D210,(C210-A210)*D210))</f>
        <v xml:space="preserve"> </v>
      </c>
      <c r="G210" s="33"/>
      <c r="H210" s="39"/>
      <c r="I210" s="39"/>
      <c r="J210" s="39"/>
      <c r="K210" s="39"/>
      <c r="L210" s="39"/>
      <c r="M210" s="39"/>
      <c r="N210" s="39"/>
      <c r="O210" s="39"/>
      <c r="P210" s="39"/>
      <c r="Q210" s="39"/>
      <c r="R210" s="39"/>
      <c r="S210" s="39"/>
      <c r="T210" s="39"/>
      <c r="U210" s="39"/>
      <c r="V210" s="39"/>
      <c r="W210" s="39"/>
    </row>
    <row r="211" spans="1:23" ht="15" hidden="1" x14ac:dyDescent="0.25">
      <c r="A211" s="62">
        <v>45495</v>
      </c>
      <c r="B211" s="60"/>
      <c r="C211" s="62">
        <v>64095</v>
      </c>
      <c r="D211" s="63">
        <v>2.2799999999999999E-3</v>
      </c>
      <c r="E211" s="63"/>
      <c r="F211" s="60" t="str">
        <f>IF(C52&lt;=A211," ",IF(C52&lt;C211,(C52-C210)*D211,(C211-A211)*D211))</f>
        <v xml:space="preserve"> </v>
      </c>
      <c r="G211" s="33"/>
      <c r="H211" s="39"/>
      <c r="I211" s="39"/>
      <c r="J211" s="39"/>
      <c r="K211" s="39"/>
      <c r="L211" s="39"/>
      <c r="M211" s="39"/>
      <c r="N211" s="39"/>
      <c r="O211" s="39"/>
      <c r="P211" s="39"/>
      <c r="Q211" s="39"/>
      <c r="R211" s="39"/>
      <c r="S211" s="39"/>
      <c r="T211" s="39"/>
      <c r="U211" s="39"/>
      <c r="V211" s="39"/>
      <c r="W211" s="39"/>
    </row>
    <row r="212" spans="1:23" ht="15" hidden="1" x14ac:dyDescent="0.25">
      <c r="A212" s="62">
        <v>64095</v>
      </c>
      <c r="B212" s="60"/>
      <c r="C212" s="62">
        <v>250095</v>
      </c>
      <c r="D212" s="63">
        <v>1.14E-3</v>
      </c>
      <c r="E212" s="63"/>
      <c r="F212" s="60" t="str">
        <f>IF(C52&lt;=A212," ",IF(C52&lt;C212,(C52-C211)*D212,(C212-A212)*D212))</f>
        <v xml:space="preserve"> </v>
      </c>
      <c r="G212" s="33"/>
      <c r="H212" s="39"/>
      <c r="I212" s="39"/>
      <c r="J212" s="39"/>
      <c r="K212" s="39"/>
      <c r="L212" s="39"/>
      <c r="M212" s="39"/>
      <c r="N212" s="39"/>
      <c r="O212" s="39"/>
      <c r="P212" s="39"/>
      <c r="Q212" s="39"/>
      <c r="R212" s="39"/>
      <c r="S212" s="39"/>
      <c r="T212" s="39"/>
      <c r="U212" s="39"/>
      <c r="V212" s="39"/>
      <c r="W212" s="39"/>
    </row>
    <row r="213" spans="1:23" ht="15" hidden="1" x14ac:dyDescent="0.25">
      <c r="A213" s="62">
        <v>250095</v>
      </c>
      <c r="B213" s="60"/>
      <c r="C213" s="62">
        <f>$D$9</f>
        <v>0</v>
      </c>
      <c r="D213" s="64">
        <v>3.4200000000000002E-4</v>
      </c>
      <c r="E213" s="63"/>
      <c r="F213" s="60" t="str">
        <f>IF(C52&lt;=A213," ",IF(C52&lt;C213,(C52-C212)*D213,(C213-A213)*D213))</f>
        <v xml:space="preserve"> </v>
      </c>
      <c r="G213" s="33"/>
      <c r="H213" s="39"/>
      <c r="I213" s="39"/>
      <c r="J213" s="39"/>
      <c r="K213" s="39"/>
      <c r="L213" s="39"/>
      <c r="M213" s="39"/>
      <c r="N213" s="39"/>
      <c r="O213" s="39"/>
      <c r="P213" s="39"/>
      <c r="Q213" s="39"/>
      <c r="R213" s="39"/>
      <c r="S213" s="39"/>
      <c r="T213" s="39"/>
      <c r="U213" s="39"/>
      <c r="V213" s="39"/>
      <c r="W213" s="39"/>
    </row>
    <row r="214" spans="1:23" ht="15" hidden="1" x14ac:dyDescent="0.25">
      <c r="A214" s="59">
        <v>10075000</v>
      </c>
      <c r="B214" s="59"/>
      <c r="C214" s="59">
        <f>C206</f>
        <v>0</v>
      </c>
      <c r="D214" s="64">
        <v>4.5600000000000003E-4</v>
      </c>
      <c r="E214" s="59" t="str">
        <f>IF(C206&lt;=A214," E90",IF(C206&lt;C214,(C206-C213)*D214,(C214-A214)*D214))</f>
        <v xml:space="preserve"> E90</v>
      </c>
      <c r="F214" s="33"/>
      <c r="G214" s="33"/>
      <c r="H214" s="39"/>
      <c r="I214" s="39"/>
      <c r="J214" s="39"/>
      <c r="K214" s="39"/>
      <c r="L214" s="39"/>
      <c r="M214" s="39"/>
      <c r="N214" s="39"/>
      <c r="O214" s="39"/>
      <c r="P214" s="39"/>
      <c r="Q214" s="39"/>
      <c r="R214" s="39"/>
      <c r="S214" s="39"/>
      <c r="T214" s="39"/>
      <c r="U214" s="39"/>
      <c r="V214" s="39"/>
      <c r="W214" s="39"/>
    </row>
    <row r="215" spans="1:23" ht="15" hidden="1" x14ac:dyDescent="0.25">
      <c r="A215" s="61"/>
      <c r="B215" s="61"/>
      <c r="C215" s="61"/>
      <c r="D215" s="61"/>
      <c r="E215" s="61"/>
      <c r="F215" s="33"/>
      <c r="G215" s="33"/>
      <c r="H215" s="39"/>
      <c r="I215" s="39"/>
      <c r="J215" s="39"/>
      <c r="K215" s="39"/>
      <c r="L215" s="39"/>
      <c r="M215" s="39"/>
      <c r="N215" s="39"/>
      <c r="O215" s="39"/>
      <c r="P215" s="39"/>
      <c r="Q215" s="39"/>
      <c r="R215" s="39"/>
      <c r="S215" s="39"/>
      <c r="T215" s="39"/>
      <c r="U215" s="39"/>
      <c r="V215" s="39"/>
      <c r="W215" s="39"/>
    </row>
    <row r="216" spans="1:23" ht="15" hidden="1" x14ac:dyDescent="0.25">
      <c r="A216" s="65" t="s">
        <v>69</v>
      </c>
      <c r="B216" s="65"/>
      <c r="C216" s="61"/>
      <c r="D216" s="61"/>
      <c r="E216" s="66">
        <f>SUM(F207:F214)</f>
        <v>0</v>
      </c>
      <c r="F216" s="33"/>
      <c r="G216" s="33"/>
      <c r="H216" s="39"/>
      <c r="I216" s="39"/>
      <c r="J216" s="39"/>
      <c r="K216" s="39"/>
      <c r="L216" s="39"/>
      <c r="M216" s="39"/>
      <c r="N216" s="39"/>
      <c r="O216" s="39"/>
      <c r="P216" s="39"/>
      <c r="Q216" s="39"/>
      <c r="R216" s="39"/>
      <c r="S216" s="39"/>
      <c r="T216" s="39"/>
      <c r="U216" s="39"/>
      <c r="V216" s="39"/>
      <c r="W216" s="39"/>
    </row>
    <row r="217" spans="1:23" hidden="1" x14ac:dyDescent="0.2">
      <c r="A217" s="33"/>
      <c r="B217" s="33"/>
      <c r="C217" s="33"/>
      <c r="D217" s="33"/>
      <c r="E217" s="33"/>
      <c r="F217" s="33"/>
      <c r="G217" s="33"/>
      <c r="H217" s="39"/>
      <c r="I217" s="39"/>
      <c r="J217" s="39"/>
      <c r="K217" s="39"/>
      <c r="L217" s="39"/>
      <c r="M217" s="39"/>
      <c r="N217" s="39"/>
      <c r="O217" s="39"/>
      <c r="P217" s="39"/>
      <c r="Q217" s="39"/>
      <c r="R217" s="39"/>
      <c r="S217" s="39"/>
      <c r="T217" s="39"/>
      <c r="U217" s="39"/>
      <c r="V217" s="39"/>
      <c r="W217" s="39"/>
    </row>
    <row r="218" spans="1:23" hidden="1" x14ac:dyDescent="0.2">
      <c r="A218" s="33"/>
      <c r="B218" s="33"/>
      <c r="C218" s="33"/>
      <c r="D218" s="33"/>
      <c r="E218" s="33"/>
      <c r="F218" s="33"/>
      <c r="G218" s="33"/>
      <c r="H218" s="39"/>
      <c r="I218" s="39"/>
      <c r="J218" s="39"/>
      <c r="K218" s="39"/>
      <c r="L218" s="39"/>
      <c r="M218" s="39"/>
      <c r="N218" s="39"/>
      <c r="O218" s="39"/>
      <c r="P218" s="39"/>
      <c r="Q218" s="39"/>
      <c r="R218" s="39"/>
      <c r="S218" s="39"/>
      <c r="T218" s="39"/>
      <c r="U218" s="39"/>
      <c r="V218" s="39"/>
      <c r="W218" s="39"/>
    </row>
    <row r="219" spans="1:23" ht="15" hidden="1" x14ac:dyDescent="0.25">
      <c r="A219" s="58" t="s">
        <v>4</v>
      </c>
      <c r="B219" s="58"/>
      <c r="C219" s="59">
        <f>C56</f>
        <v>0</v>
      </c>
      <c r="D219" s="60"/>
      <c r="E219" s="61"/>
      <c r="F219" s="33"/>
      <c r="G219" s="33"/>
      <c r="H219" s="39"/>
      <c r="I219" s="39"/>
      <c r="J219" s="39"/>
      <c r="K219" s="39"/>
      <c r="L219" s="39"/>
      <c r="M219" s="39"/>
      <c r="N219" s="39"/>
      <c r="O219" s="39"/>
      <c r="P219" s="39"/>
      <c r="Q219" s="39"/>
      <c r="R219" s="39"/>
      <c r="S219" s="39"/>
      <c r="T219" s="39"/>
      <c r="U219" s="39"/>
      <c r="V219" s="39"/>
      <c r="W219" s="39"/>
    </row>
    <row r="220" spans="1:23" ht="15" hidden="1" x14ac:dyDescent="0.25">
      <c r="A220" s="62">
        <v>0</v>
      </c>
      <c r="B220" s="60"/>
      <c r="C220" s="62">
        <v>7500</v>
      </c>
      <c r="D220" s="63">
        <v>1.7100000000000001E-2</v>
      </c>
      <c r="E220" s="63"/>
      <c r="F220" s="62">
        <f>IF(C56&lt;C220,C56*D220,C220*D220)</f>
        <v>0</v>
      </c>
      <c r="G220" s="33"/>
      <c r="H220" s="39"/>
      <c r="I220" s="39"/>
      <c r="J220" s="39"/>
      <c r="K220" s="39"/>
      <c r="L220" s="39"/>
      <c r="M220" s="39"/>
      <c r="N220" s="39"/>
      <c r="O220" s="39"/>
      <c r="P220" s="39"/>
      <c r="Q220" s="39"/>
      <c r="R220" s="39"/>
      <c r="S220" s="39"/>
      <c r="T220" s="39"/>
      <c r="U220" s="39"/>
      <c r="V220" s="39"/>
      <c r="W220" s="39"/>
    </row>
    <row r="221" spans="1:23" ht="15" hidden="1" x14ac:dyDescent="0.25">
      <c r="A221" s="62">
        <v>7500</v>
      </c>
      <c r="B221" s="60"/>
      <c r="C221" s="62">
        <v>17500</v>
      </c>
      <c r="D221" s="63">
        <v>1.3679999999999999E-2</v>
      </c>
      <c r="E221" s="63"/>
      <c r="F221" s="60" t="str">
        <f>IF(C56&lt;=A221," ",IF(C56&lt;C221,(C56-C220)*D221,(C221-A221)*D221))</f>
        <v xml:space="preserve"> </v>
      </c>
      <c r="G221" s="33"/>
      <c r="H221" s="39"/>
      <c r="I221" s="39"/>
      <c r="J221" s="39"/>
      <c r="K221" s="39"/>
      <c r="L221" s="39"/>
      <c r="M221" s="39"/>
      <c r="N221" s="39"/>
      <c r="O221" s="39"/>
      <c r="P221" s="39"/>
      <c r="Q221" s="39"/>
      <c r="R221" s="39"/>
      <c r="S221" s="39"/>
      <c r="T221" s="39"/>
      <c r="U221" s="39"/>
      <c r="V221" s="39"/>
      <c r="W221" s="39"/>
    </row>
    <row r="222" spans="1:23" ht="15" hidden="1" x14ac:dyDescent="0.25">
      <c r="A222" s="62">
        <v>17500</v>
      </c>
      <c r="B222" s="60"/>
      <c r="C222" s="62">
        <v>30000</v>
      </c>
      <c r="D222" s="63">
        <v>9.1199999999999996E-3</v>
      </c>
      <c r="E222" s="63"/>
      <c r="F222" s="60" t="str">
        <f>IF(C56&lt;=A222," ",IF(C56&lt;C222,(C56-C221)*D222,(C222-A222)*D222))</f>
        <v xml:space="preserve"> </v>
      </c>
      <c r="G222" s="33"/>
      <c r="H222" s="39"/>
      <c r="I222" s="39"/>
      <c r="J222" s="39"/>
      <c r="K222" s="39"/>
      <c r="L222" s="39"/>
      <c r="M222" s="39"/>
      <c r="N222" s="39"/>
      <c r="O222" s="39"/>
      <c r="P222" s="39"/>
      <c r="Q222" s="39"/>
      <c r="R222" s="39"/>
      <c r="S222" s="39"/>
      <c r="T222" s="39"/>
      <c r="U222" s="39"/>
      <c r="V222" s="39"/>
      <c r="W222" s="39"/>
    </row>
    <row r="223" spans="1:23" ht="15" hidden="1" x14ac:dyDescent="0.25">
      <c r="A223" s="62">
        <v>30000</v>
      </c>
      <c r="B223" s="60"/>
      <c r="C223" s="62">
        <v>45495</v>
      </c>
      <c r="D223" s="63">
        <v>6.8399999999999997E-3</v>
      </c>
      <c r="E223" s="63"/>
      <c r="F223" s="60" t="str">
        <f>IF(C56&lt;=A223," ",IF(C56&lt;C223,(C56-C222)*D223,(C223-A223)*D223))</f>
        <v xml:space="preserve"> </v>
      </c>
      <c r="G223" s="33"/>
      <c r="H223" s="39"/>
      <c r="I223" s="39"/>
      <c r="J223" s="39"/>
      <c r="K223" s="39"/>
      <c r="L223" s="39"/>
      <c r="M223" s="39"/>
      <c r="N223" s="39"/>
      <c r="O223" s="39"/>
      <c r="P223" s="39"/>
      <c r="Q223" s="39"/>
      <c r="R223" s="39"/>
      <c r="S223" s="39"/>
      <c r="T223" s="39"/>
      <c r="U223" s="39"/>
      <c r="V223" s="39"/>
      <c r="W223" s="39"/>
    </row>
    <row r="224" spans="1:23" ht="15" hidden="1" x14ac:dyDescent="0.25">
      <c r="A224" s="62">
        <v>45495</v>
      </c>
      <c r="B224" s="60"/>
      <c r="C224" s="62">
        <v>64095</v>
      </c>
      <c r="D224" s="63">
        <v>4.5599999999999998E-3</v>
      </c>
      <c r="E224" s="63"/>
      <c r="F224" s="60" t="str">
        <f>IF(C56&lt;=A224," ",IF(C56&lt;C224,(C56-C223)*D224,(C224-A224)*D224))</f>
        <v xml:space="preserve"> </v>
      </c>
      <c r="G224" s="33"/>
      <c r="H224" s="39"/>
      <c r="I224" s="39"/>
      <c r="J224" s="39"/>
      <c r="K224" s="39"/>
      <c r="L224" s="39"/>
      <c r="M224" s="39"/>
      <c r="N224" s="39"/>
      <c r="O224" s="39"/>
      <c r="P224" s="39"/>
      <c r="Q224" s="39"/>
      <c r="R224" s="39"/>
      <c r="S224" s="39"/>
      <c r="T224" s="39"/>
      <c r="U224" s="39"/>
      <c r="V224" s="39"/>
      <c r="W224" s="39"/>
    </row>
    <row r="225" spans="1:23" ht="15" hidden="1" x14ac:dyDescent="0.25">
      <c r="A225" s="62">
        <v>64095</v>
      </c>
      <c r="B225" s="60"/>
      <c r="C225" s="62">
        <v>250095</v>
      </c>
      <c r="D225" s="63">
        <v>2.2799999999999999E-3</v>
      </c>
      <c r="E225" s="63"/>
      <c r="F225" s="60" t="str">
        <f>IF(C56&lt;=A225," ",IF(C56&lt;C225,(C56-C224)*D225,(C225-A225)*D225))</f>
        <v xml:space="preserve"> </v>
      </c>
      <c r="G225" s="33"/>
      <c r="H225" s="39"/>
      <c r="I225" s="39"/>
      <c r="J225" s="39"/>
      <c r="K225" s="39"/>
      <c r="L225" s="39"/>
      <c r="M225" s="39"/>
      <c r="N225" s="39"/>
      <c r="O225" s="39"/>
      <c r="P225" s="39"/>
      <c r="Q225" s="39"/>
      <c r="R225" s="39"/>
      <c r="S225" s="39"/>
      <c r="T225" s="39"/>
      <c r="U225" s="39"/>
      <c r="V225" s="39"/>
      <c r="W225" s="39"/>
    </row>
    <row r="226" spans="1:23" ht="15" hidden="1" x14ac:dyDescent="0.25">
      <c r="A226" s="62">
        <v>250095</v>
      </c>
      <c r="B226" s="60"/>
      <c r="C226" s="62">
        <f>$D$9</f>
        <v>0</v>
      </c>
      <c r="D226" s="64">
        <v>4.5600000000000003E-4</v>
      </c>
      <c r="E226" s="63"/>
      <c r="F226" s="60" t="str">
        <f>IF(C56&lt;=A226," ",IF(C56&lt;C226,(C56-C225)*D226,(C226-A226)*D226))</f>
        <v xml:space="preserve"> </v>
      </c>
      <c r="G226" s="33"/>
      <c r="H226" s="39"/>
      <c r="I226" s="39"/>
      <c r="J226" s="39"/>
      <c r="K226" s="39"/>
      <c r="L226" s="39"/>
      <c r="M226" s="39"/>
      <c r="N226" s="39"/>
      <c r="O226" s="39"/>
      <c r="P226" s="39"/>
      <c r="Q226" s="39"/>
      <c r="R226" s="39"/>
      <c r="S226" s="39"/>
      <c r="T226" s="39"/>
      <c r="U226" s="39"/>
      <c r="V226" s="39"/>
      <c r="W226" s="39"/>
    </row>
    <row r="227" spans="1:23" ht="15" hidden="1" x14ac:dyDescent="0.25">
      <c r="A227" s="59">
        <v>10075000</v>
      </c>
      <c r="B227" s="59"/>
      <c r="C227" s="59">
        <f>C219</f>
        <v>0</v>
      </c>
      <c r="D227" s="64">
        <v>4.5600000000000003E-4</v>
      </c>
      <c r="E227" s="59" t="str">
        <f>IF(C219&lt;=A227," E90",IF(C219&lt;C227,(_C178C185)*D227,(C227-A227)*D227))</f>
        <v xml:space="preserve"> E90</v>
      </c>
      <c r="F227" s="33"/>
      <c r="G227" s="33"/>
      <c r="H227" s="39"/>
      <c r="I227" s="39"/>
      <c r="J227" s="39"/>
      <c r="K227" s="39"/>
      <c r="L227" s="39"/>
      <c r="M227" s="39"/>
      <c r="N227" s="39"/>
      <c r="O227" s="39"/>
      <c r="P227" s="39"/>
      <c r="Q227" s="39"/>
      <c r="R227" s="39"/>
      <c r="S227" s="39"/>
      <c r="T227" s="39"/>
      <c r="U227" s="39"/>
      <c r="V227" s="39"/>
      <c r="W227" s="39"/>
    </row>
    <row r="228" spans="1:23" ht="15" hidden="1" x14ac:dyDescent="0.25">
      <c r="A228" s="61"/>
      <c r="B228" s="61"/>
      <c r="C228" s="61"/>
      <c r="D228" s="61"/>
      <c r="E228" s="61"/>
      <c r="F228" s="33"/>
      <c r="G228" s="33"/>
      <c r="H228" s="39"/>
      <c r="I228" s="39"/>
      <c r="J228" s="39"/>
      <c r="K228" s="39"/>
      <c r="L228" s="39"/>
      <c r="M228" s="39"/>
      <c r="N228" s="39"/>
      <c r="O228" s="39"/>
      <c r="P228" s="39"/>
      <c r="Q228" s="39"/>
      <c r="R228" s="39"/>
      <c r="S228" s="39"/>
      <c r="T228" s="39"/>
      <c r="U228" s="39"/>
      <c r="V228" s="39"/>
      <c r="W228" s="39"/>
    </row>
    <row r="229" spans="1:23" ht="15" hidden="1" x14ac:dyDescent="0.25">
      <c r="A229" s="65" t="s">
        <v>69</v>
      </c>
      <c r="B229" s="65"/>
      <c r="C229" s="61"/>
      <c r="D229" s="61"/>
      <c r="E229" s="66">
        <f>SUM(F220:F227)</f>
        <v>0</v>
      </c>
      <c r="F229" s="33"/>
      <c r="G229" s="33"/>
      <c r="H229" s="39"/>
      <c r="I229" s="39"/>
      <c r="J229" s="39"/>
      <c r="K229" s="39"/>
      <c r="L229" s="39"/>
      <c r="M229" s="39"/>
      <c r="N229" s="39"/>
      <c r="O229" s="39"/>
      <c r="P229" s="39"/>
      <c r="Q229" s="39"/>
      <c r="R229" s="39"/>
      <c r="S229" s="39"/>
      <c r="T229" s="39"/>
      <c r="U229" s="39"/>
      <c r="V229" s="39"/>
      <c r="W229" s="39"/>
    </row>
    <row r="230" spans="1:23" hidden="1" x14ac:dyDescent="0.2">
      <c r="A230" s="33"/>
      <c r="B230" s="33"/>
      <c r="C230" s="33"/>
      <c r="D230" s="33"/>
      <c r="E230" s="33"/>
      <c r="F230" s="33"/>
      <c r="G230" s="33"/>
      <c r="H230" s="39"/>
      <c r="I230" s="39"/>
      <c r="J230" s="39"/>
      <c r="K230" s="39"/>
      <c r="L230" s="39"/>
      <c r="M230" s="39"/>
      <c r="N230" s="39"/>
      <c r="O230" s="39"/>
      <c r="P230" s="39"/>
      <c r="Q230" s="39"/>
      <c r="R230" s="39"/>
      <c r="S230" s="39"/>
      <c r="T230" s="39"/>
      <c r="U230" s="39"/>
      <c r="V230" s="39"/>
      <c r="W230" s="39"/>
    </row>
    <row r="231" spans="1:23" hidden="1" x14ac:dyDescent="0.2">
      <c r="A231" s="33"/>
      <c r="B231" s="33"/>
      <c r="C231" s="33"/>
      <c r="D231" s="33"/>
      <c r="E231" s="33"/>
      <c r="F231" s="33"/>
      <c r="G231" s="33"/>
      <c r="H231" s="39"/>
      <c r="I231" s="39"/>
      <c r="J231" s="39"/>
      <c r="K231" s="39"/>
      <c r="L231" s="39"/>
      <c r="M231" s="39"/>
      <c r="N231" s="39"/>
      <c r="O231" s="39"/>
      <c r="P231" s="39"/>
      <c r="Q231" s="39"/>
      <c r="R231" s="39"/>
      <c r="S231" s="39"/>
      <c r="T231" s="39"/>
      <c r="U231" s="39"/>
      <c r="V231" s="39"/>
      <c r="W231" s="39"/>
    </row>
    <row r="232" spans="1:23" ht="15" hidden="1" x14ac:dyDescent="0.25">
      <c r="A232" s="58" t="s">
        <v>4</v>
      </c>
      <c r="B232" s="58"/>
      <c r="C232" s="59">
        <f>C52</f>
        <v>0</v>
      </c>
      <c r="D232" s="60"/>
      <c r="E232" s="61"/>
      <c r="F232" s="33"/>
      <c r="G232" s="33"/>
      <c r="H232" s="39"/>
      <c r="I232" s="39"/>
      <c r="J232" s="39"/>
      <c r="K232" s="39"/>
      <c r="L232" s="39"/>
      <c r="M232" s="39"/>
      <c r="N232" s="39"/>
      <c r="O232" s="39"/>
      <c r="P232" s="39"/>
      <c r="Q232" s="39"/>
      <c r="R232" s="39"/>
      <c r="S232" s="39"/>
      <c r="T232" s="39"/>
      <c r="U232" s="39"/>
      <c r="V232" s="39"/>
      <c r="W232" s="39"/>
    </row>
    <row r="233" spans="1:23" ht="15" hidden="1" x14ac:dyDescent="0.25">
      <c r="A233" s="62">
        <v>0</v>
      </c>
      <c r="B233" s="60"/>
      <c r="C233" s="62">
        <v>7500</v>
      </c>
      <c r="D233" s="63">
        <v>1.7100000000000001E-2</v>
      </c>
      <c r="E233" s="63"/>
      <c r="F233" s="62">
        <f>IF(C52&lt;C233,C52*D233,C233*D233)</f>
        <v>0</v>
      </c>
      <c r="G233" s="33"/>
      <c r="H233" s="39"/>
      <c r="I233" s="39"/>
      <c r="J233" s="39"/>
      <c r="K233" s="39"/>
      <c r="L233" s="39"/>
      <c r="M233" s="39"/>
      <c r="N233" s="39"/>
      <c r="O233" s="39"/>
      <c r="P233" s="39"/>
      <c r="Q233" s="39"/>
      <c r="R233" s="39"/>
      <c r="S233" s="39"/>
      <c r="T233" s="39"/>
      <c r="U233" s="39"/>
      <c r="V233" s="39"/>
      <c r="W233" s="39"/>
    </row>
    <row r="234" spans="1:23" ht="15" hidden="1" x14ac:dyDescent="0.25">
      <c r="A234" s="62">
        <v>7500</v>
      </c>
      <c r="B234" s="60"/>
      <c r="C234" s="62">
        <v>17500</v>
      </c>
      <c r="D234" s="63">
        <v>1.3679999999999999E-2</v>
      </c>
      <c r="E234" s="63"/>
      <c r="F234" s="60" t="str">
        <f>IF(C52&lt;=A234," ",IF(C52&lt;C234,(C52-C233)*D234,(C234-A234)*D234))</f>
        <v xml:space="preserve"> </v>
      </c>
      <c r="G234" s="33"/>
      <c r="H234" s="39"/>
      <c r="I234" s="39"/>
      <c r="J234" s="39"/>
      <c r="K234" s="39"/>
      <c r="L234" s="39"/>
      <c r="M234" s="39"/>
      <c r="N234" s="39"/>
      <c r="O234" s="39"/>
      <c r="P234" s="39"/>
      <c r="Q234" s="39"/>
      <c r="R234" s="39"/>
      <c r="S234" s="39"/>
      <c r="T234" s="39"/>
      <c r="U234" s="39"/>
      <c r="V234" s="39"/>
      <c r="W234" s="39"/>
    </row>
    <row r="235" spans="1:23" ht="15" hidden="1" x14ac:dyDescent="0.25">
      <c r="A235" s="62">
        <v>17500</v>
      </c>
      <c r="B235" s="60"/>
      <c r="C235" s="62">
        <v>30000</v>
      </c>
      <c r="D235" s="63">
        <v>9.1199999999999996E-3</v>
      </c>
      <c r="E235" s="63"/>
      <c r="F235" s="60" t="str">
        <f>IF(C52&lt;=A235," ",IF(C52&lt;C235,(C52-C234)*D235,(C235-A235)*D235))</f>
        <v xml:space="preserve"> </v>
      </c>
      <c r="G235" s="33"/>
      <c r="H235" s="39"/>
      <c r="I235" s="39"/>
      <c r="J235" s="39"/>
      <c r="K235" s="39"/>
      <c r="L235" s="39"/>
      <c r="M235" s="39"/>
      <c r="N235" s="39"/>
      <c r="O235" s="39"/>
      <c r="P235" s="39"/>
      <c r="Q235" s="39"/>
      <c r="R235" s="39"/>
      <c r="S235" s="39"/>
      <c r="T235" s="39"/>
      <c r="U235" s="39"/>
      <c r="V235" s="39"/>
      <c r="W235" s="39"/>
    </row>
    <row r="236" spans="1:23" ht="15" hidden="1" x14ac:dyDescent="0.25">
      <c r="A236" s="62">
        <v>30000</v>
      </c>
      <c r="B236" s="60"/>
      <c r="C236" s="62">
        <v>45495</v>
      </c>
      <c r="D236" s="63">
        <v>6.8399999999999997E-3</v>
      </c>
      <c r="E236" s="63"/>
      <c r="F236" s="60" t="str">
        <f>IF(C52&lt;=A236," ",IF(C52&lt;C236,(C52-C235)*D236,(C236-A236)*D236))</f>
        <v xml:space="preserve"> </v>
      </c>
      <c r="G236" s="33"/>
      <c r="H236" s="39"/>
      <c r="I236" s="39"/>
      <c r="J236" s="39"/>
      <c r="K236" s="39"/>
      <c r="L236" s="39"/>
      <c r="M236" s="39"/>
      <c r="N236" s="39"/>
      <c r="O236" s="39"/>
      <c r="P236" s="39"/>
      <c r="Q236" s="39"/>
      <c r="R236" s="39"/>
      <c r="S236" s="39"/>
      <c r="T236" s="39"/>
      <c r="U236" s="39"/>
      <c r="V236" s="39"/>
      <c r="W236" s="39"/>
    </row>
    <row r="237" spans="1:23" ht="15" hidden="1" x14ac:dyDescent="0.25">
      <c r="A237" s="62">
        <v>45495</v>
      </c>
      <c r="B237" s="60"/>
      <c r="C237" s="62">
        <v>64095</v>
      </c>
      <c r="D237" s="63">
        <v>4.5599999999999998E-3</v>
      </c>
      <c r="E237" s="63"/>
      <c r="F237" s="60" t="str">
        <f>IF(C52&lt;=A237," ",IF(C52&lt;C237,(C52-C236)*D237,(C237-A237)*D237))</f>
        <v xml:space="preserve"> </v>
      </c>
      <c r="G237" s="33"/>
      <c r="H237" s="39"/>
      <c r="I237" s="39"/>
      <c r="J237" s="39"/>
      <c r="K237" s="39"/>
      <c r="L237" s="39"/>
      <c r="M237" s="39"/>
      <c r="N237" s="39"/>
      <c r="O237" s="39"/>
      <c r="P237" s="39"/>
      <c r="Q237" s="39"/>
      <c r="R237" s="39"/>
      <c r="S237" s="39"/>
      <c r="T237" s="39"/>
      <c r="U237" s="39"/>
      <c r="V237" s="39"/>
      <c r="W237" s="39"/>
    </row>
    <row r="238" spans="1:23" ht="15" hidden="1" x14ac:dyDescent="0.25">
      <c r="A238" s="62">
        <v>64095</v>
      </c>
      <c r="B238" s="60"/>
      <c r="C238" s="62">
        <v>250095</v>
      </c>
      <c r="D238" s="63">
        <v>2.2799999999999999E-3</v>
      </c>
      <c r="E238" s="63"/>
      <c r="F238" s="60" t="str">
        <f>IF(C52&lt;=A238," ",IF(C52&lt;C238,(C52-C237)*D238,(C238-A238)*D238))</f>
        <v xml:space="preserve"> </v>
      </c>
      <c r="G238" s="33"/>
      <c r="H238" s="39"/>
      <c r="I238" s="39"/>
      <c r="J238" s="39"/>
      <c r="K238" s="39"/>
      <c r="L238" s="39"/>
      <c r="M238" s="39"/>
      <c r="N238" s="39"/>
      <c r="O238" s="39"/>
      <c r="P238" s="39"/>
      <c r="Q238" s="39"/>
      <c r="R238" s="39"/>
      <c r="S238" s="39"/>
      <c r="T238" s="39"/>
      <c r="U238" s="39"/>
      <c r="V238" s="39"/>
      <c r="W238" s="39"/>
    </row>
    <row r="239" spans="1:23" ht="15" hidden="1" x14ac:dyDescent="0.25">
      <c r="A239" s="62">
        <v>250095</v>
      </c>
      <c r="B239" s="60"/>
      <c r="C239" s="62">
        <f>$D$9</f>
        <v>0</v>
      </c>
      <c r="D239" s="64">
        <v>4.5600000000000003E-4</v>
      </c>
      <c r="E239" s="63"/>
      <c r="F239" s="60" t="str">
        <f>IF(C52&lt;=A239," ",IF(C52&lt;C239,(C52-C238)*D239,(C239-A239)*D239))</f>
        <v xml:space="preserve"> </v>
      </c>
      <c r="G239" s="33"/>
      <c r="H239" s="39"/>
      <c r="I239" s="39"/>
      <c r="J239" s="39"/>
      <c r="K239" s="39"/>
      <c r="L239" s="39"/>
      <c r="M239" s="39"/>
      <c r="N239" s="39"/>
      <c r="O239" s="39"/>
      <c r="P239" s="39"/>
      <c r="Q239" s="39"/>
      <c r="R239" s="39"/>
      <c r="S239" s="39"/>
      <c r="T239" s="39"/>
      <c r="U239" s="39"/>
      <c r="V239" s="39"/>
      <c r="W239" s="39"/>
    </row>
    <row r="240" spans="1:23" ht="15" hidden="1" x14ac:dyDescent="0.25">
      <c r="A240" s="59">
        <v>10075000</v>
      </c>
      <c r="B240" s="59"/>
      <c r="C240" s="59">
        <f>C232</f>
        <v>0</v>
      </c>
      <c r="D240" s="64">
        <v>4.5600000000000003E-4</v>
      </c>
      <c r="E240" s="59" t="str">
        <f>IF(C232&lt;=A240," E90",IF(C232&lt;C240,(C232-C239)*D240,(C240-A240)*D240))</f>
        <v xml:space="preserve"> E90</v>
      </c>
      <c r="F240" s="33"/>
      <c r="G240" s="33"/>
      <c r="H240" s="39"/>
      <c r="I240" s="39"/>
      <c r="J240" s="39"/>
      <c r="K240" s="39"/>
      <c r="L240" s="39"/>
      <c r="M240" s="39"/>
      <c r="N240" s="39"/>
      <c r="O240" s="39"/>
      <c r="P240" s="39"/>
      <c r="Q240" s="39"/>
      <c r="R240" s="39"/>
      <c r="S240" s="39"/>
      <c r="T240" s="39"/>
      <c r="U240" s="39"/>
      <c r="V240" s="39"/>
      <c r="W240" s="39"/>
    </row>
    <row r="241" spans="1:23" ht="15" hidden="1" x14ac:dyDescent="0.25">
      <c r="A241" s="61"/>
      <c r="B241" s="61"/>
      <c r="C241" s="61"/>
      <c r="D241" s="61"/>
      <c r="E241" s="61"/>
      <c r="F241" s="33"/>
      <c r="G241" s="33"/>
      <c r="H241" s="39"/>
      <c r="I241" s="39"/>
      <c r="J241" s="39"/>
      <c r="K241" s="39"/>
      <c r="L241" s="39"/>
      <c r="M241" s="39"/>
      <c r="N241" s="39"/>
      <c r="O241" s="39"/>
      <c r="P241" s="39"/>
      <c r="Q241" s="39"/>
      <c r="R241" s="39"/>
      <c r="S241" s="39"/>
      <c r="T241" s="39"/>
      <c r="U241" s="39"/>
      <c r="V241" s="39"/>
      <c r="W241" s="39"/>
    </row>
    <row r="242" spans="1:23" ht="15" hidden="1" x14ac:dyDescent="0.25">
      <c r="A242" s="65" t="s">
        <v>69</v>
      </c>
      <c r="B242" s="65"/>
      <c r="C242" s="61"/>
      <c r="D242" s="61"/>
      <c r="E242" s="66">
        <f>SUM(F233:F240)</f>
        <v>0</v>
      </c>
      <c r="F242" s="33"/>
      <c r="G242" s="33"/>
      <c r="H242" s="39"/>
      <c r="I242" s="39"/>
      <c r="J242" s="39"/>
      <c r="K242" s="39"/>
      <c r="L242" s="39"/>
      <c r="M242" s="39"/>
      <c r="N242" s="39"/>
      <c r="O242" s="39"/>
      <c r="P242" s="39"/>
      <c r="Q242" s="39"/>
      <c r="R242" s="39"/>
      <c r="S242" s="39"/>
      <c r="T242" s="39"/>
      <c r="U242" s="39"/>
      <c r="V242" s="39"/>
      <c r="W242" s="39"/>
    </row>
    <row r="243" spans="1:23" hidden="1" x14ac:dyDescent="0.2">
      <c r="B243" s="39"/>
      <c r="C243" s="39"/>
      <c r="D243" s="39"/>
      <c r="E243" s="39"/>
      <c r="F243" s="39"/>
      <c r="G243" s="39"/>
      <c r="H243" s="39"/>
      <c r="I243" s="39"/>
      <c r="J243" s="39"/>
      <c r="K243" s="39"/>
      <c r="L243" s="39"/>
      <c r="M243" s="39"/>
      <c r="N243" s="39"/>
      <c r="O243" s="39"/>
      <c r="P243" s="39"/>
      <c r="Q243" s="39"/>
      <c r="R243" s="39"/>
      <c r="S243" s="39"/>
      <c r="T243" s="39"/>
      <c r="U243" s="39"/>
      <c r="V243" s="39"/>
      <c r="W243" s="39"/>
    </row>
    <row r="244" spans="1:23" hidden="1" x14ac:dyDescent="0.2">
      <c r="B244" s="39"/>
      <c r="C244" s="39"/>
      <c r="D244" s="39"/>
      <c r="E244" s="39"/>
      <c r="F244" s="39"/>
      <c r="G244" s="39"/>
      <c r="H244" s="39"/>
      <c r="I244" s="39"/>
      <c r="J244" s="39"/>
      <c r="K244" s="39"/>
      <c r="L244" s="39"/>
      <c r="M244" s="39"/>
      <c r="N244" s="39"/>
      <c r="O244" s="39"/>
      <c r="P244" s="39"/>
      <c r="Q244" s="39"/>
      <c r="R244" s="39"/>
      <c r="S244" s="39"/>
      <c r="T244" s="39"/>
      <c r="U244" s="39"/>
      <c r="V244" s="39"/>
      <c r="W244" s="39"/>
    </row>
    <row r="245" spans="1:23" hidden="1" x14ac:dyDescent="0.2">
      <c r="B245" s="39"/>
      <c r="C245" s="39"/>
      <c r="D245" s="39"/>
      <c r="E245" s="39"/>
      <c r="F245" s="39"/>
      <c r="G245" s="39"/>
      <c r="H245" s="39"/>
      <c r="I245" s="39"/>
      <c r="J245" s="39"/>
      <c r="K245" s="39"/>
      <c r="L245" s="39"/>
      <c r="M245" s="39"/>
      <c r="N245" s="39"/>
      <c r="O245" s="39"/>
      <c r="P245" s="39"/>
      <c r="Q245" s="39"/>
      <c r="R245" s="39"/>
      <c r="S245" s="39"/>
      <c r="T245" s="39"/>
      <c r="U245" s="39"/>
      <c r="V245" s="39"/>
      <c r="W245" s="39"/>
    </row>
    <row r="246" spans="1:23" hidden="1" x14ac:dyDescent="0.2">
      <c r="B246" s="39"/>
      <c r="C246" s="39"/>
      <c r="D246" s="39"/>
      <c r="E246" s="39"/>
      <c r="F246" s="39"/>
      <c r="G246" s="39"/>
      <c r="H246" s="39"/>
      <c r="I246" s="39"/>
      <c r="J246" s="39"/>
      <c r="K246" s="39"/>
      <c r="L246" s="39"/>
      <c r="M246" s="39"/>
      <c r="N246" s="39"/>
      <c r="O246" s="39"/>
      <c r="P246" s="39"/>
      <c r="Q246" s="39"/>
      <c r="R246" s="39"/>
      <c r="S246" s="39"/>
      <c r="T246" s="39"/>
      <c r="U246" s="39"/>
      <c r="V246" s="39"/>
      <c r="W246" s="39"/>
    </row>
    <row r="247" spans="1:23" hidden="1" x14ac:dyDescent="0.2">
      <c r="B247" s="39"/>
      <c r="C247" s="39"/>
      <c r="D247" s="39"/>
      <c r="E247" s="39"/>
      <c r="F247" s="39"/>
      <c r="G247" s="39"/>
      <c r="H247" s="39"/>
      <c r="I247" s="39"/>
      <c r="J247" s="39"/>
      <c r="K247" s="39"/>
      <c r="L247" s="39"/>
      <c r="M247" s="39"/>
      <c r="N247" s="39"/>
      <c r="O247" s="39"/>
      <c r="P247" s="39"/>
      <c r="Q247" s="39"/>
      <c r="R247" s="39"/>
      <c r="S247" s="39"/>
      <c r="T247" s="39"/>
      <c r="U247" s="39"/>
      <c r="V247" s="39"/>
      <c r="W247" s="39"/>
    </row>
    <row r="248" spans="1:23" hidden="1" x14ac:dyDescent="0.2">
      <c r="B248" s="39"/>
      <c r="C248" s="39"/>
      <c r="D248" s="39"/>
      <c r="E248" s="39"/>
      <c r="F248" s="39"/>
      <c r="G248" s="39"/>
      <c r="H248" s="39"/>
      <c r="I248" s="39"/>
      <c r="J248" s="39"/>
      <c r="K248" s="39"/>
      <c r="L248" s="39"/>
      <c r="M248" s="39"/>
      <c r="N248" s="39"/>
      <c r="O248" s="39"/>
      <c r="P248" s="39"/>
      <c r="Q248" s="39"/>
      <c r="R248" s="39"/>
      <c r="S248" s="39"/>
      <c r="T248" s="39"/>
      <c r="U248" s="39"/>
      <c r="V248" s="39"/>
      <c r="W248" s="39"/>
    </row>
    <row r="249" spans="1:23" hidden="1" x14ac:dyDescent="0.2">
      <c r="B249" s="39"/>
      <c r="C249" s="39"/>
      <c r="D249" s="39"/>
      <c r="E249" s="39"/>
      <c r="F249" s="39"/>
      <c r="G249" s="39"/>
      <c r="H249" s="39"/>
      <c r="I249" s="39"/>
      <c r="J249" s="39"/>
      <c r="K249" s="39"/>
      <c r="L249" s="39"/>
      <c r="M249" s="39"/>
      <c r="N249" s="39"/>
      <c r="O249" s="39"/>
      <c r="P249" s="39"/>
      <c r="Q249" s="39"/>
      <c r="R249" s="39"/>
      <c r="S249" s="39"/>
      <c r="T249" s="39"/>
      <c r="U249" s="39"/>
      <c r="V249" s="39"/>
      <c r="W249" s="39"/>
    </row>
    <row r="250" spans="1:23" hidden="1" x14ac:dyDescent="0.2">
      <c r="B250" s="39"/>
      <c r="C250" s="39"/>
      <c r="D250" s="39"/>
      <c r="E250" s="39"/>
      <c r="F250" s="39"/>
      <c r="G250" s="39"/>
      <c r="H250" s="39"/>
      <c r="I250" s="39"/>
      <c r="J250" s="39"/>
      <c r="K250" s="39"/>
      <c r="L250" s="39"/>
      <c r="M250" s="39"/>
      <c r="N250" s="39"/>
      <c r="O250" s="39"/>
      <c r="P250" s="39"/>
      <c r="Q250" s="39"/>
      <c r="R250" s="39"/>
      <c r="S250" s="39"/>
      <c r="T250" s="39"/>
      <c r="U250" s="39"/>
      <c r="V250" s="39"/>
      <c r="W250" s="39"/>
    </row>
    <row r="251" spans="1:23" hidden="1" x14ac:dyDescent="0.2">
      <c r="B251" s="39"/>
      <c r="C251" s="39"/>
      <c r="D251" s="39"/>
      <c r="E251" s="39"/>
      <c r="F251" s="39"/>
      <c r="G251" s="39"/>
      <c r="H251" s="39"/>
      <c r="I251" s="39"/>
      <c r="J251" s="39"/>
      <c r="K251" s="39"/>
      <c r="L251" s="39"/>
      <c r="M251" s="39"/>
      <c r="N251" s="39"/>
      <c r="O251" s="39"/>
      <c r="P251" s="39"/>
      <c r="Q251" s="39"/>
      <c r="R251" s="39"/>
      <c r="S251" s="39"/>
      <c r="T251" s="39"/>
      <c r="U251" s="39"/>
      <c r="V251" s="39"/>
      <c r="W251" s="39"/>
    </row>
    <row r="252" spans="1:23" hidden="1" x14ac:dyDescent="0.2">
      <c r="B252" s="39"/>
      <c r="C252" s="39"/>
      <c r="D252" s="39"/>
      <c r="E252" s="39"/>
      <c r="F252" s="39"/>
      <c r="G252" s="39"/>
      <c r="H252" s="39"/>
      <c r="I252" s="39"/>
      <c r="J252" s="39"/>
      <c r="K252" s="39"/>
      <c r="L252" s="39"/>
      <c r="M252" s="39"/>
      <c r="N252" s="39"/>
      <c r="O252" s="39"/>
      <c r="P252" s="39"/>
      <c r="Q252" s="39"/>
      <c r="R252" s="39"/>
      <c r="S252" s="39"/>
      <c r="T252" s="39"/>
      <c r="U252" s="39"/>
      <c r="V252" s="39"/>
      <c r="W252" s="39"/>
    </row>
    <row r="253" spans="1:23" hidden="1" x14ac:dyDescent="0.2">
      <c r="B253" s="39"/>
      <c r="C253" s="39"/>
      <c r="D253" s="39"/>
      <c r="E253" s="39"/>
      <c r="F253" s="39"/>
      <c r="G253" s="39"/>
      <c r="H253" s="39"/>
      <c r="I253" s="39"/>
      <c r="J253" s="39"/>
      <c r="K253" s="39"/>
      <c r="L253" s="39"/>
      <c r="M253" s="39"/>
      <c r="N253" s="39"/>
      <c r="O253" s="39"/>
      <c r="P253" s="39"/>
      <c r="Q253" s="39"/>
      <c r="R253" s="39"/>
      <c r="S253" s="39"/>
      <c r="T253" s="39"/>
      <c r="U253" s="39"/>
      <c r="V253" s="39"/>
      <c r="W253" s="39"/>
    </row>
    <row r="254" spans="1:23" hidden="1" x14ac:dyDescent="0.2">
      <c r="B254" s="39"/>
      <c r="C254" s="39"/>
      <c r="D254" s="39"/>
      <c r="E254" s="39"/>
      <c r="F254" s="39"/>
      <c r="G254" s="39"/>
      <c r="H254" s="39"/>
      <c r="I254" s="39"/>
      <c r="J254" s="39"/>
      <c r="K254" s="39"/>
      <c r="L254" s="39"/>
      <c r="M254" s="39"/>
      <c r="N254" s="39"/>
      <c r="O254" s="39"/>
      <c r="P254" s="39"/>
      <c r="Q254" s="39"/>
      <c r="R254" s="39"/>
      <c r="S254" s="39"/>
      <c r="T254" s="39"/>
      <c r="U254" s="39"/>
      <c r="V254" s="39"/>
      <c r="W254" s="39"/>
    </row>
    <row r="255" spans="1:23" hidden="1" x14ac:dyDescent="0.2">
      <c r="B255" s="39"/>
      <c r="C255" s="39"/>
      <c r="D255" s="39"/>
      <c r="E255" s="39"/>
      <c r="F255" s="39"/>
      <c r="G255" s="39"/>
      <c r="H255" s="39"/>
      <c r="I255" s="39"/>
      <c r="J255" s="39"/>
      <c r="K255" s="39"/>
      <c r="L255" s="39"/>
      <c r="M255" s="39"/>
      <c r="N255" s="39"/>
      <c r="O255" s="39"/>
      <c r="P255" s="39"/>
      <c r="Q255" s="39"/>
      <c r="R255" s="39"/>
      <c r="S255" s="39"/>
      <c r="T255" s="39"/>
      <c r="U255" s="39"/>
      <c r="V255" s="39"/>
      <c r="W255" s="39"/>
    </row>
    <row r="256" spans="1:23" hidden="1" x14ac:dyDescent="0.2">
      <c r="A256" s="1" t="s">
        <v>33</v>
      </c>
      <c r="B256" s="39"/>
      <c r="C256" s="39" t="s">
        <v>7</v>
      </c>
      <c r="D256" s="39" t="s">
        <v>7</v>
      </c>
      <c r="E256" s="39" t="s">
        <v>7</v>
      </c>
      <c r="F256" s="39"/>
      <c r="G256" s="39"/>
      <c r="H256" s="39"/>
      <c r="I256" s="39"/>
      <c r="J256" s="39"/>
      <c r="K256" s="39"/>
      <c r="L256" s="39"/>
      <c r="M256" s="39"/>
      <c r="N256" s="39"/>
      <c r="O256" s="39"/>
      <c r="P256" s="39"/>
      <c r="Q256" s="39"/>
      <c r="R256" s="39"/>
      <c r="S256" s="39"/>
      <c r="T256" s="39"/>
      <c r="U256" s="39"/>
      <c r="V256" s="39"/>
      <c r="W256" s="39"/>
    </row>
    <row r="257" spans="1:23" ht="15.75" hidden="1" x14ac:dyDescent="0.25">
      <c r="A257" s="67" t="s">
        <v>9</v>
      </c>
      <c r="B257" s="67"/>
      <c r="C257" s="39" t="s">
        <v>11</v>
      </c>
      <c r="D257" s="39" t="s">
        <v>11</v>
      </c>
      <c r="E257" s="39" t="s">
        <v>11</v>
      </c>
      <c r="F257" s="39"/>
      <c r="G257" s="39"/>
      <c r="H257" s="39"/>
      <c r="I257" s="39"/>
      <c r="J257" s="39"/>
      <c r="K257" s="39"/>
      <c r="L257" s="39"/>
      <c r="M257" s="39"/>
      <c r="N257" s="39"/>
      <c r="O257" s="39"/>
      <c r="P257" s="39"/>
      <c r="Q257" s="39"/>
      <c r="R257" s="39"/>
      <c r="S257" s="39"/>
      <c r="T257" s="39"/>
      <c r="U257" s="39"/>
      <c r="V257" s="39"/>
      <c r="W257" s="39"/>
    </row>
    <row r="258" spans="1:23" ht="15.75" hidden="1" x14ac:dyDescent="0.25">
      <c r="A258" s="67" t="s">
        <v>34</v>
      </c>
      <c r="B258" s="67"/>
      <c r="C258" s="39"/>
      <c r="D258" s="39"/>
      <c r="E258" s="39"/>
      <c r="F258" s="39"/>
      <c r="G258" s="39"/>
      <c r="H258" s="39"/>
      <c r="I258" s="39"/>
      <c r="J258" s="39"/>
      <c r="K258" s="39"/>
      <c r="L258" s="39"/>
      <c r="M258" s="39"/>
      <c r="N258" s="39"/>
      <c r="O258" s="39"/>
      <c r="P258" s="39"/>
      <c r="Q258" s="39"/>
      <c r="R258" s="39"/>
      <c r="S258" s="39"/>
      <c r="T258" s="39"/>
      <c r="U258" s="39"/>
      <c r="V258" s="39"/>
      <c r="W258" s="39"/>
    </row>
    <row r="259" spans="1:23" ht="15.75" hidden="1" x14ac:dyDescent="0.25">
      <c r="A259" s="67" t="s">
        <v>35</v>
      </c>
      <c r="B259" s="67"/>
      <c r="C259" s="68">
        <f>B7*12.5/100</f>
        <v>0</v>
      </c>
      <c r="D259" s="69"/>
      <c r="E259" s="69"/>
      <c r="F259" s="69"/>
      <c r="G259" s="39"/>
      <c r="H259" s="39"/>
      <c r="I259" s="39"/>
      <c r="J259" s="39"/>
      <c r="K259" s="39"/>
      <c r="L259" s="39"/>
      <c r="M259" s="39"/>
      <c r="N259" s="39"/>
      <c r="O259" s="39"/>
      <c r="P259" s="39"/>
      <c r="Q259" s="39"/>
      <c r="R259" s="39"/>
      <c r="S259" s="39"/>
      <c r="T259" s="39"/>
      <c r="U259" s="39"/>
      <c r="V259" s="39"/>
      <c r="W259" s="39"/>
    </row>
    <row r="260" spans="1:23" ht="15.75" hidden="1" x14ac:dyDescent="0.25">
      <c r="A260" s="67" t="s">
        <v>36</v>
      </c>
      <c r="B260" s="67"/>
      <c r="C260" s="69">
        <f>B7*10%</f>
        <v>0</v>
      </c>
      <c r="D260" s="69"/>
      <c r="E260" s="69"/>
      <c r="F260" s="69"/>
      <c r="G260" s="39"/>
      <c r="H260" s="39"/>
      <c r="I260" s="39"/>
      <c r="J260" s="39"/>
      <c r="K260" s="39"/>
      <c r="L260" s="39"/>
      <c r="M260" s="39"/>
      <c r="N260" s="39"/>
      <c r="O260" s="39"/>
      <c r="P260" s="39"/>
      <c r="Q260" s="39"/>
      <c r="R260" s="39"/>
      <c r="S260" s="39"/>
      <c r="T260" s="39"/>
      <c r="U260" s="39"/>
      <c r="V260" s="39"/>
      <c r="W260" s="39"/>
    </row>
    <row r="261" spans="1:23" ht="15.75" hidden="1" x14ac:dyDescent="0.25">
      <c r="A261" s="67" t="s">
        <v>37</v>
      </c>
      <c r="B261" s="67"/>
      <c r="C261" s="70">
        <f>IF(B7&gt;150000,9000+(B7-150000)*12.5%,B7*6%)</f>
        <v>0</v>
      </c>
      <c r="D261" s="70">
        <f>IF(B7&gt;160000,9600+(B7-160000)*12.5%,B7*6%)</f>
        <v>0</v>
      </c>
      <c r="E261" s="69"/>
      <c r="F261" s="69">
        <f>IF(AND(C9="ja",C10="NVT",C11="ja"),C262,0)</f>
        <v>0</v>
      </c>
      <c r="G261" s="39"/>
      <c r="H261" s="39"/>
      <c r="I261" s="39"/>
      <c r="J261" s="39"/>
      <c r="K261" s="39"/>
      <c r="L261" s="39"/>
      <c r="M261" s="39"/>
      <c r="N261" s="39"/>
      <c r="O261" s="39"/>
      <c r="P261" s="39"/>
      <c r="Q261" s="39"/>
      <c r="R261" s="39"/>
      <c r="S261" s="39"/>
      <c r="T261" s="39"/>
      <c r="U261" s="39"/>
      <c r="V261" s="39"/>
      <c r="W261" s="39"/>
    </row>
    <row r="262" spans="1:23" ht="15.75" hidden="1" x14ac:dyDescent="0.25">
      <c r="A262" s="67" t="s">
        <v>38</v>
      </c>
      <c r="B262" s="67"/>
      <c r="C262" s="70">
        <f>IF(B7&gt;150000,7500+(B7-150000)*10%,B7*5%)</f>
        <v>0</v>
      </c>
      <c r="D262" s="70">
        <f>IF(B7&gt;160000,8000+(B7-160000)*10%,B7*5%)</f>
        <v>0</v>
      </c>
      <c r="E262" s="69"/>
      <c r="F262" s="69">
        <f>IF(AND(C9="ja",C10="NVT",C11="neen"),C261,0)</f>
        <v>0</v>
      </c>
      <c r="G262" s="39"/>
      <c r="H262" s="39"/>
      <c r="I262" s="39"/>
      <c r="J262" s="39"/>
      <c r="K262" s="39"/>
      <c r="L262" s="39"/>
      <c r="M262" s="39"/>
      <c r="N262" s="39"/>
      <c r="O262" s="39"/>
      <c r="P262" s="39"/>
      <c r="Q262" s="39"/>
      <c r="R262" s="39"/>
      <c r="S262" s="39"/>
      <c r="T262" s="39"/>
      <c r="U262" s="39"/>
      <c r="V262" s="39"/>
      <c r="W262" s="39"/>
    </row>
    <row r="263" spans="1:23" ht="15.75" hidden="1" x14ac:dyDescent="0.25">
      <c r="A263" s="67" t="s">
        <v>39</v>
      </c>
      <c r="B263" s="67"/>
      <c r="C263" s="69"/>
      <c r="D263" s="69"/>
      <c r="E263" s="69"/>
      <c r="F263" s="69">
        <f>IF(AND(C9="neen",C11="ja"),C260,0)</f>
        <v>0</v>
      </c>
      <c r="G263" s="39"/>
      <c r="H263" s="39"/>
      <c r="I263" s="39"/>
      <c r="J263" s="39"/>
      <c r="K263" s="39"/>
      <c r="L263" s="39"/>
      <c r="M263" s="39"/>
      <c r="N263" s="39"/>
      <c r="O263" s="39"/>
      <c r="P263" s="39"/>
      <c r="Q263" s="39"/>
      <c r="R263" s="39"/>
      <c r="S263" s="39"/>
      <c r="T263" s="39"/>
      <c r="U263" s="39"/>
      <c r="V263" s="39"/>
      <c r="W263" s="39"/>
    </row>
    <row r="264" spans="1:23" ht="15.75" hidden="1" x14ac:dyDescent="0.25">
      <c r="A264" s="67" t="s">
        <v>40</v>
      </c>
      <c r="B264" s="67"/>
      <c r="C264" s="69"/>
      <c r="D264" s="69"/>
      <c r="E264" s="69"/>
      <c r="F264" s="69">
        <f>IF(AND(C9="neen",C11="neen"),C259,0)</f>
        <v>0</v>
      </c>
      <c r="G264" s="39"/>
      <c r="H264" s="39"/>
      <c r="I264" s="39"/>
      <c r="J264" s="39"/>
      <c r="K264" s="39"/>
      <c r="L264" s="39"/>
      <c r="M264" s="39"/>
      <c r="N264" s="39"/>
      <c r="O264" s="39"/>
      <c r="P264" s="39"/>
      <c r="Q264" s="39"/>
      <c r="R264" s="39"/>
      <c r="S264" s="39"/>
      <c r="T264" s="39"/>
      <c r="U264" s="39"/>
      <c r="V264" s="39"/>
      <c r="W264" s="39"/>
    </row>
    <row r="265" spans="1:23" ht="15.75" hidden="1" x14ac:dyDescent="0.25">
      <c r="A265" s="67" t="s">
        <v>41</v>
      </c>
      <c r="B265" s="67"/>
      <c r="C265" s="69"/>
      <c r="D265" s="69"/>
      <c r="E265" s="69"/>
      <c r="F265" s="69">
        <f>IF(AND(C9="ja",C10&lt;&gt;"NVT",C11="ja"),D262,0)</f>
        <v>0</v>
      </c>
      <c r="G265" s="39"/>
      <c r="H265" s="39"/>
      <c r="I265" s="39"/>
      <c r="J265" s="39"/>
      <c r="K265" s="39"/>
      <c r="L265" s="39"/>
      <c r="M265" s="39"/>
      <c r="N265" s="39"/>
      <c r="O265" s="39"/>
      <c r="P265" s="39"/>
      <c r="Q265" s="39"/>
      <c r="R265" s="39"/>
      <c r="S265" s="39"/>
      <c r="T265" s="39"/>
      <c r="U265" s="39"/>
      <c r="V265" s="39"/>
      <c r="W265" s="39"/>
    </row>
    <row r="266" spans="1:23" ht="15.75" hidden="1" x14ac:dyDescent="0.25">
      <c r="A266" s="67" t="s">
        <v>111</v>
      </c>
      <c r="B266" s="67"/>
      <c r="C266" s="69"/>
      <c r="D266" s="69"/>
      <c r="E266" s="69"/>
      <c r="F266" s="69">
        <f>IF(AND(C9="ja",C10&lt;&gt;"NVT",C11="neen"),D261,0)</f>
        <v>0</v>
      </c>
      <c r="G266" s="39"/>
      <c r="H266" s="39"/>
      <c r="I266" s="39"/>
      <c r="J266" s="39"/>
      <c r="K266" s="39"/>
      <c r="L266" s="39"/>
      <c r="M266" s="39"/>
      <c r="N266" s="39"/>
      <c r="O266" s="39"/>
      <c r="P266" s="39"/>
      <c r="Q266" s="39"/>
      <c r="R266" s="39"/>
      <c r="S266" s="39"/>
      <c r="T266" s="39"/>
      <c r="U266" s="39"/>
      <c r="V266" s="39"/>
      <c r="W266" s="39"/>
    </row>
    <row r="267" spans="1:23" ht="15.75" hidden="1" x14ac:dyDescent="0.25">
      <c r="A267" s="67" t="s">
        <v>42</v>
      </c>
      <c r="B267" s="67"/>
      <c r="C267" s="69"/>
      <c r="D267" s="69"/>
      <c r="E267" s="69"/>
      <c r="F267" s="69"/>
      <c r="G267" s="39"/>
      <c r="H267" s="39"/>
      <c r="I267" s="39"/>
      <c r="J267" s="39"/>
      <c r="K267" s="39"/>
      <c r="L267" s="39"/>
      <c r="M267" s="39"/>
      <c r="N267" s="39"/>
      <c r="O267" s="39"/>
      <c r="P267" s="39"/>
      <c r="Q267" s="39"/>
      <c r="R267" s="39"/>
      <c r="S267" s="39"/>
      <c r="T267" s="39"/>
      <c r="U267" s="39"/>
      <c r="V267" s="39"/>
      <c r="W267" s="39"/>
    </row>
    <row r="268" spans="1:23" ht="15.75" hidden="1" x14ac:dyDescent="0.25">
      <c r="A268" s="67" t="s">
        <v>43</v>
      </c>
      <c r="B268" s="67"/>
      <c r="C268" s="69"/>
      <c r="D268" s="69"/>
      <c r="E268" s="69"/>
      <c r="F268" s="69">
        <f>SUM(F261:F267)</f>
        <v>0</v>
      </c>
      <c r="G268" s="39"/>
      <c r="H268" s="39"/>
      <c r="I268" s="39"/>
      <c r="J268" s="39"/>
      <c r="K268" s="39"/>
      <c r="L268" s="39"/>
      <c r="M268" s="39"/>
      <c r="N268" s="39"/>
      <c r="O268" s="39"/>
      <c r="P268" s="39"/>
      <c r="Q268" s="39"/>
      <c r="R268" s="39"/>
      <c r="S268" s="39"/>
      <c r="T268" s="39"/>
      <c r="U268" s="39"/>
      <c r="V268" s="39"/>
      <c r="W268" s="39"/>
    </row>
    <row r="269" spans="1:23" ht="15.75" hidden="1" x14ac:dyDescent="0.25">
      <c r="A269" s="67" t="s">
        <v>44</v>
      </c>
      <c r="B269" s="67"/>
      <c r="C269" s="39"/>
      <c r="D269" s="39"/>
      <c r="E269" s="39"/>
      <c r="F269" s="39"/>
      <c r="G269" s="39"/>
      <c r="H269" s="39"/>
      <c r="I269" s="39"/>
      <c r="J269" s="39"/>
      <c r="K269" s="39"/>
      <c r="L269" s="39"/>
      <c r="M269" s="39"/>
      <c r="N269" s="39"/>
      <c r="O269" s="39"/>
      <c r="P269" s="39"/>
      <c r="Q269" s="39"/>
      <c r="R269" s="39"/>
      <c r="S269" s="39"/>
      <c r="T269" s="39"/>
      <c r="U269" s="39"/>
      <c r="V269" s="39"/>
      <c r="W269" s="39"/>
    </row>
    <row r="270" spans="1:23" ht="15.75" hidden="1" x14ac:dyDescent="0.25">
      <c r="A270" s="67" t="s">
        <v>112</v>
      </c>
      <c r="B270" s="67"/>
      <c r="C270" s="39"/>
      <c r="D270" s="39"/>
      <c r="E270" s="39"/>
      <c r="F270" s="39"/>
      <c r="G270" s="39"/>
      <c r="H270" s="39"/>
      <c r="I270" s="39"/>
      <c r="J270" s="39"/>
      <c r="K270" s="39"/>
      <c r="L270" s="39"/>
      <c r="M270" s="39"/>
      <c r="N270" s="39"/>
      <c r="O270" s="39"/>
      <c r="P270" s="39"/>
      <c r="Q270" s="39"/>
      <c r="R270" s="39"/>
      <c r="S270" s="39"/>
      <c r="T270" s="39"/>
      <c r="U270" s="39"/>
      <c r="V270" s="39"/>
      <c r="W270" s="39"/>
    </row>
    <row r="271" spans="1:23" ht="15.75" hidden="1" x14ac:dyDescent="0.25">
      <c r="A271" s="67" t="s">
        <v>45</v>
      </c>
      <c r="B271" s="67"/>
      <c r="C271" s="39"/>
      <c r="D271" s="39"/>
      <c r="E271" s="39"/>
      <c r="F271" s="39"/>
      <c r="G271" s="39"/>
      <c r="H271" s="39"/>
      <c r="I271" s="39"/>
      <c r="J271" s="39"/>
      <c r="K271" s="39"/>
      <c r="L271" s="39"/>
      <c r="M271" s="39"/>
      <c r="N271" s="39"/>
      <c r="O271" s="39"/>
      <c r="P271" s="39"/>
      <c r="Q271" s="39"/>
      <c r="R271" s="39"/>
      <c r="S271" s="39"/>
      <c r="T271" s="39"/>
      <c r="U271" s="39"/>
      <c r="V271" s="39"/>
      <c r="W271" s="39"/>
    </row>
    <row r="272" spans="1:23" ht="15.75" hidden="1" x14ac:dyDescent="0.25">
      <c r="A272" s="67" t="s">
        <v>46</v>
      </c>
      <c r="B272" s="67"/>
      <c r="C272" s="39"/>
      <c r="D272" s="39"/>
      <c r="E272" s="39"/>
      <c r="F272" s="39"/>
      <c r="G272" s="39"/>
      <c r="H272" s="39"/>
      <c r="I272" s="39"/>
      <c r="J272" s="39"/>
      <c r="K272" s="39"/>
      <c r="L272" s="39"/>
      <c r="M272" s="39"/>
      <c r="N272" s="39"/>
      <c r="O272" s="39"/>
      <c r="P272" s="39"/>
      <c r="Q272" s="39"/>
      <c r="R272" s="39"/>
      <c r="S272" s="39"/>
      <c r="T272" s="39"/>
      <c r="U272" s="39"/>
      <c r="V272" s="39"/>
      <c r="W272" s="39"/>
    </row>
    <row r="273" spans="1:39" ht="15.75" hidden="1" x14ac:dyDescent="0.25">
      <c r="A273" s="67" t="s">
        <v>47</v>
      </c>
      <c r="B273" s="67"/>
      <c r="C273" s="39"/>
      <c r="D273" s="39"/>
      <c r="E273" s="39"/>
      <c r="F273" s="39"/>
      <c r="G273" s="39"/>
      <c r="H273" s="39"/>
      <c r="I273" s="39"/>
      <c r="J273" s="39"/>
      <c r="K273" s="39"/>
      <c r="L273" s="39"/>
      <c r="M273" s="39"/>
      <c r="N273" s="39"/>
      <c r="O273" s="39"/>
      <c r="P273" s="39"/>
      <c r="Q273" s="39"/>
      <c r="R273" s="39"/>
      <c r="S273" s="39"/>
      <c r="T273" s="39"/>
      <c r="U273" s="39"/>
      <c r="V273" s="39"/>
      <c r="W273" s="39"/>
    </row>
    <row r="274" spans="1:39" ht="15.75" hidden="1" x14ac:dyDescent="0.25">
      <c r="A274" s="67" t="s">
        <v>48</v>
      </c>
      <c r="B274" s="39"/>
      <c r="C274" s="39"/>
      <c r="D274" s="39"/>
      <c r="E274" s="39"/>
      <c r="F274" s="39"/>
      <c r="G274" s="39"/>
      <c r="H274" s="39"/>
      <c r="I274" s="39"/>
      <c r="J274" s="39"/>
      <c r="K274" s="39"/>
      <c r="L274" s="39"/>
      <c r="M274" s="39"/>
      <c r="N274" s="39"/>
      <c r="O274" s="39"/>
      <c r="P274" s="39"/>
      <c r="Q274" s="39"/>
      <c r="R274" s="39"/>
      <c r="S274" s="39"/>
      <c r="T274" s="39"/>
      <c r="U274" s="39"/>
      <c r="V274" s="39"/>
      <c r="W274" s="39"/>
    </row>
    <row r="275" spans="1:39" ht="15.75" hidden="1" x14ac:dyDescent="0.25">
      <c r="A275" s="67" t="s">
        <v>49</v>
      </c>
      <c r="B275" s="39"/>
      <c r="C275" s="39"/>
      <c r="D275" s="39"/>
      <c r="E275" s="39"/>
      <c r="F275" s="39"/>
      <c r="G275" s="39"/>
      <c r="H275" s="39"/>
      <c r="I275" s="39"/>
      <c r="J275" s="39"/>
      <c r="K275" s="39"/>
      <c r="L275" s="39"/>
      <c r="M275" s="39"/>
      <c r="N275" s="39"/>
      <c r="O275" s="39"/>
      <c r="P275" s="39"/>
      <c r="Q275" s="39"/>
      <c r="R275" s="39"/>
      <c r="S275" s="39"/>
      <c r="T275" s="39"/>
      <c r="U275" s="39"/>
      <c r="V275" s="39"/>
      <c r="W275" s="39"/>
    </row>
    <row r="276" spans="1:39" ht="15.75" hidden="1" x14ac:dyDescent="0.25">
      <c r="A276" s="67" t="s">
        <v>50</v>
      </c>
      <c r="B276" s="39"/>
      <c r="C276" s="39"/>
      <c r="D276" s="39"/>
      <c r="E276" s="39"/>
      <c r="F276" s="39"/>
      <c r="G276" s="39"/>
      <c r="H276" s="39"/>
      <c r="I276" s="39"/>
      <c r="J276" s="39"/>
      <c r="K276" s="39"/>
      <c r="L276" s="39"/>
      <c r="M276" s="39"/>
      <c r="N276" s="39"/>
      <c r="O276" s="39"/>
      <c r="P276" s="39"/>
      <c r="Q276" s="39"/>
      <c r="R276" s="39"/>
      <c r="S276" s="39"/>
      <c r="T276" s="39"/>
      <c r="U276" s="39"/>
      <c r="V276" s="39"/>
      <c r="W276" s="39"/>
    </row>
    <row r="277" spans="1:39" ht="15.75" hidden="1" x14ac:dyDescent="0.25">
      <c r="A277" s="67" t="s">
        <v>51</v>
      </c>
      <c r="B277" s="39"/>
      <c r="C277" s="39"/>
      <c r="D277" s="39"/>
      <c r="E277" s="39"/>
      <c r="F277" s="39"/>
      <c r="G277" s="39"/>
      <c r="H277" s="39"/>
      <c r="I277" s="39"/>
      <c r="J277" s="39"/>
      <c r="K277" s="39"/>
      <c r="L277" s="39"/>
      <c r="M277" s="39"/>
      <c r="N277" s="39"/>
      <c r="O277" s="39"/>
      <c r="P277" s="39"/>
      <c r="Q277" s="39"/>
      <c r="R277" s="39"/>
      <c r="S277" s="39"/>
      <c r="T277" s="39"/>
      <c r="U277" s="39"/>
      <c r="V277" s="39"/>
      <c r="W277" s="39"/>
    </row>
    <row r="278" spans="1:39" ht="15.75" hidden="1" x14ac:dyDescent="0.25">
      <c r="A278" s="67" t="s">
        <v>52</v>
      </c>
      <c r="B278" s="39"/>
      <c r="C278" s="39"/>
      <c r="D278" s="39"/>
      <c r="E278" s="39"/>
      <c r="F278" s="39"/>
      <c r="G278" s="39"/>
      <c r="H278" s="39"/>
      <c r="I278" s="39"/>
      <c r="J278" s="39"/>
      <c r="K278" s="39"/>
      <c r="L278" s="39"/>
      <c r="M278" s="39"/>
      <c r="N278" s="39"/>
      <c r="O278" s="39"/>
      <c r="P278" s="39"/>
      <c r="Q278" s="39"/>
      <c r="R278" s="39"/>
      <c r="S278" s="39"/>
      <c r="T278" s="39"/>
      <c r="U278" s="39"/>
      <c r="V278" s="39"/>
      <c r="W278" s="39"/>
    </row>
    <row r="279" spans="1:39" ht="15.75" hidden="1" x14ac:dyDescent="0.25">
      <c r="A279" s="67" t="s">
        <v>53</v>
      </c>
      <c r="B279" s="39"/>
      <c r="C279" s="39"/>
      <c r="D279" s="39"/>
      <c r="E279" s="39"/>
      <c r="F279" s="39"/>
      <c r="G279" s="39"/>
      <c r="H279" s="39"/>
      <c r="I279" s="39"/>
      <c r="J279" s="39"/>
      <c r="K279" s="39"/>
      <c r="L279" s="39"/>
      <c r="M279" s="39"/>
      <c r="N279" s="39"/>
      <c r="O279" s="39"/>
      <c r="P279" s="39"/>
      <c r="Q279" s="39"/>
      <c r="R279" s="39"/>
      <c r="S279" s="39"/>
      <c r="T279" s="39"/>
      <c r="U279" s="39"/>
      <c r="V279" s="39"/>
      <c r="W279" s="39"/>
    </row>
    <row r="280" spans="1:39" ht="15.75" hidden="1" x14ac:dyDescent="0.25">
      <c r="A280" s="67" t="s">
        <v>54</v>
      </c>
      <c r="B280" s="39"/>
      <c r="C280" s="39"/>
      <c r="D280" s="39"/>
      <c r="E280" s="39"/>
      <c r="F280" s="39"/>
      <c r="G280" s="39"/>
      <c r="H280" s="39"/>
      <c r="I280" s="39"/>
      <c r="J280" s="39"/>
      <c r="K280" s="39"/>
      <c r="L280" s="39"/>
      <c r="M280" s="39"/>
      <c r="N280" s="39"/>
      <c r="O280" s="39"/>
      <c r="P280" s="39"/>
      <c r="Q280" s="39"/>
      <c r="R280" s="39"/>
      <c r="S280" s="39"/>
      <c r="T280" s="39"/>
      <c r="U280" s="39"/>
      <c r="V280" s="39"/>
      <c r="W280" s="39"/>
    </row>
    <row r="281" spans="1:39" ht="15.75" hidden="1" x14ac:dyDescent="0.25">
      <c r="A281" s="67" t="s">
        <v>55</v>
      </c>
      <c r="B281" s="14"/>
      <c r="C281" s="39"/>
      <c r="D281" s="39"/>
      <c r="E281" s="39"/>
      <c r="F281" s="39"/>
      <c r="G281" s="39"/>
      <c r="H281" s="39"/>
      <c r="I281" s="39"/>
      <c r="J281" s="39"/>
      <c r="K281" s="39"/>
      <c r="L281" s="39"/>
      <c r="M281" s="39"/>
      <c r="N281" s="39"/>
      <c r="O281" s="39"/>
      <c r="P281" s="39"/>
      <c r="Q281" s="39"/>
      <c r="R281" s="39"/>
      <c r="S281" s="39"/>
      <c r="T281" s="39"/>
      <c r="U281" s="39"/>
      <c r="V281" s="39"/>
      <c r="W281" s="39"/>
    </row>
    <row r="282" spans="1:39" ht="15.75" hidden="1" x14ac:dyDescent="0.25">
      <c r="A282" s="67" t="s">
        <v>56</v>
      </c>
      <c r="B282" s="14"/>
      <c r="C282" s="39"/>
      <c r="D282" s="39"/>
      <c r="E282" s="39"/>
      <c r="F282" s="39"/>
      <c r="G282" s="39"/>
      <c r="H282" s="39"/>
      <c r="I282" s="39"/>
      <c r="J282" s="39"/>
      <c r="K282" s="39"/>
      <c r="L282" s="39"/>
      <c r="M282" s="39"/>
      <c r="N282" s="39"/>
      <c r="O282" s="39"/>
      <c r="P282" s="39"/>
      <c r="Q282" s="39"/>
      <c r="R282" s="39"/>
      <c r="S282" s="39"/>
      <c r="T282" s="39"/>
      <c r="U282" s="39"/>
      <c r="V282" s="39"/>
      <c r="W282" s="39"/>
    </row>
    <row r="283" spans="1:39" ht="15.75" hidden="1" x14ac:dyDescent="0.25">
      <c r="A283" s="67" t="s">
        <v>57</v>
      </c>
      <c r="B283" s="39"/>
      <c r="C283" s="39"/>
      <c r="D283" s="39"/>
      <c r="E283" s="39"/>
      <c r="F283" s="39"/>
      <c r="G283" s="39"/>
      <c r="H283" s="39"/>
      <c r="I283" s="39"/>
      <c r="J283" s="39"/>
      <c r="K283" s="39"/>
      <c r="L283" s="39"/>
      <c r="M283" s="39"/>
      <c r="N283" s="39"/>
      <c r="O283" s="39"/>
      <c r="P283" s="39"/>
      <c r="Q283" s="39"/>
      <c r="R283" s="39"/>
      <c r="S283" s="39"/>
      <c r="T283" s="39"/>
      <c r="U283" s="39"/>
      <c r="V283" s="39"/>
      <c r="W283" s="39"/>
    </row>
    <row r="284" spans="1:39" ht="15.75" hidden="1" x14ac:dyDescent="0.25">
      <c r="A284" s="67" t="s">
        <v>113</v>
      </c>
      <c r="B284" s="39"/>
      <c r="C284" s="39"/>
      <c r="D284" s="39"/>
      <c r="E284" s="39"/>
      <c r="F284" s="39"/>
      <c r="G284" s="39"/>
      <c r="H284" s="39"/>
      <c r="I284" s="39"/>
      <c r="J284" s="39"/>
      <c r="K284" s="39"/>
      <c r="L284" s="39"/>
      <c r="M284" s="39"/>
      <c r="N284" s="39"/>
      <c r="O284" s="39"/>
      <c r="P284" s="39"/>
      <c r="Q284" s="39"/>
      <c r="R284" s="39"/>
      <c r="S284" s="39"/>
      <c r="T284" s="39"/>
      <c r="U284" s="39"/>
      <c r="V284" s="39"/>
      <c r="W284" s="39"/>
    </row>
    <row r="285" spans="1:39" ht="15.75" hidden="1" x14ac:dyDescent="0.25">
      <c r="A285" s="67" t="s">
        <v>114</v>
      </c>
      <c r="B285" s="39"/>
      <c r="C285" s="39"/>
      <c r="D285" s="39"/>
      <c r="E285" s="39"/>
      <c r="F285" s="39"/>
      <c r="G285" s="39"/>
      <c r="H285" s="39"/>
      <c r="I285" s="39"/>
      <c r="J285" s="39"/>
      <c r="K285" s="39"/>
      <c r="L285" s="39"/>
      <c r="M285" s="39"/>
      <c r="N285" s="39"/>
      <c r="O285" s="39"/>
      <c r="P285" s="39"/>
      <c r="Q285" s="39"/>
      <c r="R285" s="39"/>
      <c r="S285" s="39"/>
      <c r="T285" s="39"/>
      <c r="U285" s="39"/>
      <c r="V285" s="39"/>
      <c r="W285" s="39"/>
    </row>
    <row r="286" spans="1:39" ht="15.75" hidden="1" x14ac:dyDescent="0.25">
      <c r="A286" s="67" t="s">
        <v>58</v>
      </c>
      <c r="B286" s="71"/>
      <c r="C286" s="39"/>
      <c r="D286" s="39"/>
      <c r="E286" s="72"/>
      <c r="F286" s="72"/>
      <c r="G286" s="72"/>
      <c r="H286" s="72"/>
      <c r="I286" s="72"/>
      <c r="J286" s="72"/>
      <c r="K286" s="72"/>
      <c r="L286" s="72"/>
      <c r="M286" s="72"/>
      <c r="N286" s="72"/>
      <c r="O286" s="72"/>
      <c r="P286" s="72"/>
      <c r="Q286" s="72"/>
      <c r="R286" s="72"/>
      <c r="S286" s="72"/>
      <c r="T286" s="72"/>
      <c r="U286" s="72"/>
      <c r="V286" s="72"/>
      <c r="W286" s="72"/>
      <c r="X286" s="17"/>
      <c r="Y286" s="17"/>
      <c r="Z286" s="17"/>
      <c r="AA286" s="17"/>
      <c r="AB286" s="17"/>
      <c r="AC286" s="17"/>
      <c r="AD286" s="17"/>
      <c r="AE286" s="17"/>
      <c r="AF286" s="17"/>
      <c r="AG286" s="17"/>
      <c r="AH286" s="17"/>
      <c r="AI286" s="17"/>
      <c r="AJ286" s="17"/>
      <c r="AK286" s="17"/>
      <c r="AL286" s="17"/>
      <c r="AM286" s="17"/>
    </row>
    <row r="287" spans="1:39" ht="15.75" hidden="1" x14ac:dyDescent="0.25">
      <c r="A287" s="67" t="s">
        <v>59</v>
      </c>
      <c r="E287" s="72"/>
      <c r="F287" s="72"/>
      <c r="G287" s="72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7"/>
      <c r="AB287" s="17"/>
      <c r="AC287" s="17"/>
      <c r="AD287" s="17"/>
      <c r="AE287" s="17"/>
      <c r="AF287" s="17"/>
      <c r="AG287" s="17"/>
      <c r="AH287" s="17"/>
      <c r="AI287" s="17"/>
      <c r="AJ287" s="17"/>
      <c r="AK287" s="17"/>
      <c r="AL287" s="17"/>
      <c r="AM287" s="17"/>
    </row>
    <row r="288" spans="1:39" ht="15.75" hidden="1" x14ac:dyDescent="0.25">
      <c r="A288" s="67" t="s">
        <v>115</v>
      </c>
    </row>
    <row r="289" spans="1:6" ht="15.75" hidden="1" x14ac:dyDescent="0.25">
      <c r="A289" s="67" t="s">
        <v>116</v>
      </c>
    </row>
    <row r="290" spans="1:6" ht="15.75" hidden="1" x14ac:dyDescent="0.25">
      <c r="A290" s="67" t="s">
        <v>60</v>
      </c>
      <c r="C290" s="1" t="s">
        <v>63</v>
      </c>
      <c r="D290" s="1" t="s">
        <v>64</v>
      </c>
    </row>
    <row r="291" spans="1:6" ht="15.75" hidden="1" x14ac:dyDescent="0.25">
      <c r="A291" s="67" t="s">
        <v>61</v>
      </c>
      <c r="D291" s="1">
        <v>525</v>
      </c>
    </row>
    <row r="292" spans="1:6" ht="15.75" hidden="1" x14ac:dyDescent="0.25">
      <c r="A292" s="67" t="s">
        <v>62</v>
      </c>
      <c r="D292" s="1">
        <v>100</v>
      </c>
    </row>
    <row r="293" spans="1:6" ht="15.75" hidden="1" x14ac:dyDescent="0.25">
      <c r="A293" s="67" t="s">
        <v>65</v>
      </c>
      <c r="D293" s="1">
        <v>675</v>
      </c>
    </row>
    <row r="294" spans="1:6" ht="15.75" hidden="1" x14ac:dyDescent="0.25">
      <c r="A294" s="67" t="s">
        <v>66</v>
      </c>
    </row>
    <row r="295" spans="1:6" hidden="1" x14ac:dyDescent="0.2"/>
    <row r="296" spans="1:6" hidden="1" x14ac:dyDescent="0.2"/>
    <row r="297" spans="1:6" ht="14.25" hidden="1" x14ac:dyDescent="0.2">
      <c r="A297" s="73" t="s">
        <v>67</v>
      </c>
      <c r="B297" s="73"/>
      <c r="C297" s="73" t="s">
        <v>67</v>
      </c>
      <c r="D297" s="74" t="s">
        <v>68</v>
      </c>
      <c r="E297" s="75"/>
      <c r="F297" s="73" t="s">
        <v>15</v>
      </c>
    </row>
    <row r="298" spans="1:6" ht="15" hidden="1" x14ac:dyDescent="0.25">
      <c r="A298" s="76">
        <v>0</v>
      </c>
      <c r="B298" s="77"/>
      <c r="C298" s="76">
        <v>7500</v>
      </c>
      <c r="D298" s="78">
        <v>4.5600000000000002E-2</v>
      </c>
      <c r="E298" s="79"/>
      <c r="F298" s="76">
        <f>IF($B$7&lt;C298,$B$7*D298,C298*D298)</f>
        <v>0</v>
      </c>
    </row>
    <row r="299" spans="1:6" ht="15" hidden="1" x14ac:dyDescent="0.25">
      <c r="A299" s="76">
        <v>7500</v>
      </c>
      <c r="B299" s="77"/>
      <c r="C299" s="76">
        <v>17500</v>
      </c>
      <c r="D299" s="78">
        <v>2.8500000000000001E-2</v>
      </c>
      <c r="E299" s="79"/>
      <c r="F299" s="77" t="str">
        <f t="shared" ref="F299:F304" si="0">IF($B$7&lt;=A299," ",IF($B$7&lt;C299,($B$7-C298)*D299,(C299-A299)*D299))</f>
        <v xml:space="preserve"> </v>
      </c>
    </row>
    <row r="300" spans="1:6" ht="15" hidden="1" x14ac:dyDescent="0.25">
      <c r="A300" s="76">
        <v>17500</v>
      </c>
      <c r="B300" s="77"/>
      <c r="C300" s="76">
        <v>30000</v>
      </c>
      <c r="D300" s="78">
        <v>2.2800000000000001E-2</v>
      </c>
      <c r="E300" s="79"/>
      <c r="F300" s="77" t="str">
        <f t="shared" si="0"/>
        <v xml:space="preserve"> </v>
      </c>
    </row>
    <row r="301" spans="1:6" ht="15" hidden="1" x14ac:dyDescent="0.25">
      <c r="A301" s="76">
        <v>30000</v>
      </c>
      <c r="B301" s="77"/>
      <c r="C301" s="76">
        <v>45495</v>
      </c>
      <c r="D301" s="78">
        <v>1.7100000000000001E-2</v>
      </c>
      <c r="E301" s="79"/>
      <c r="F301" s="77" t="str">
        <f t="shared" si="0"/>
        <v xml:space="preserve"> </v>
      </c>
    </row>
    <row r="302" spans="1:6" ht="15" hidden="1" x14ac:dyDescent="0.25">
      <c r="A302" s="76">
        <v>45495</v>
      </c>
      <c r="B302" s="77"/>
      <c r="C302" s="76">
        <v>64095</v>
      </c>
      <c r="D302" s="78">
        <v>1.14E-2</v>
      </c>
      <c r="E302" s="79"/>
      <c r="F302" s="77" t="str">
        <f t="shared" si="0"/>
        <v xml:space="preserve"> </v>
      </c>
    </row>
    <row r="303" spans="1:6" ht="15" hidden="1" x14ac:dyDescent="0.25">
      <c r="A303" s="76">
        <v>64095</v>
      </c>
      <c r="B303" s="77"/>
      <c r="C303" s="76">
        <v>250095</v>
      </c>
      <c r="D303" s="78">
        <v>5.7000000000000002E-3</v>
      </c>
      <c r="E303" s="79"/>
      <c r="F303" s="77" t="str">
        <f t="shared" si="0"/>
        <v xml:space="preserve"> </v>
      </c>
    </row>
    <row r="304" spans="1:6" ht="15" hidden="1" x14ac:dyDescent="0.25">
      <c r="A304" s="76">
        <v>250095</v>
      </c>
      <c r="B304" s="77"/>
      <c r="C304" s="76">
        <f>$B$7</f>
        <v>0</v>
      </c>
      <c r="D304" s="78">
        <v>5.6999999999999998E-4</v>
      </c>
      <c r="E304" s="79"/>
      <c r="F304" s="77" t="str">
        <f t="shared" si="0"/>
        <v xml:space="preserve"> </v>
      </c>
    </row>
    <row r="305" spans="1:6" ht="15" hidden="1" x14ac:dyDescent="0.25">
      <c r="A305" s="80"/>
      <c r="B305" s="81"/>
      <c r="C305" s="81"/>
      <c r="D305" s="82"/>
      <c r="E305" s="83"/>
      <c r="F305" s="83"/>
    </row>
    <row r="306" spans="1:6" ht="15" hidden="1" x14ac:dyDescent="0.25">
      <c r="A306" s="73" t="s">
        <v>69</v>
      </c>
      <c r="B306" s="84"/>
      <c r="C306" s="81"/>
      <c r="D306" s="85"/>
      <c r="E306" s="83"/>
      <c r="F306" s="86">
        <f>SUM(F298:F305)</f>
        <v>0</v>
      </c>
    </row>
    <row r="307" spans="1:6" hidden="1" x14ac:dyDescent="0.2"/>
    <row r="308" spans="1:6" hidden="1" x14ac:dyDescent="0.2"/>
  </sheetData>
  <sheetProtection algorithmName="SHA-512" hashValue="4SOIKpmqv3o7aqvTOGpnncPVKzZZXgMSGPBzZuhLEWX704doQ0Rmnwl0HcWlujEsiR5BlVVdCB1ugZPME2c2CQ==" saltValue="ZjwJ4LlGqjDiJtwTdGub4g==" spinCount="100000" sheet="1" objects="1" scenarios="1"/>
  <phoneticPr fontId="0" type="noConversion"/>
  <dataValidations count="5">
    <dataValidation type="list" allowBlank="1" showInputMessage="1" showErrorMessage="1" sqref="C9">
      <formula1>$C$256:$C$257</formula1>
    </dataValidation>
    <dataValidation type="list" allowBlank="1" showInputMessage="1" showErrorMessage="1" sqref="C10">
      <formula1>$A$256:$A$294</formula1>
    </dataValidation>
    <dataValidation type="list" allowBlank="1" showInputMessage="1" showErrorMessage="1" sqref="C11:C12">
      <formula1>$D$256:$D$257</formula1>
    </dataValidation>
    <dataValidation type="list" allowBlank="1" showInputMessage="1" showErrorMessage="1" sqref="C33:C36">
      <formula1>$E$117:$E$118</formula1>
    </dataValidation>
    <dataValidation type="list" allowBlank="1" showInputMessage="1" showErrorMessage="1" sqref="C40:C41">
      <formula1>$E$73:$E$74</formula1>
    </dataValidation>
  </dataValidations>
  <hyperlinks>
    <hyperlink ref="C101" r:id="rId1"/>
    <hyperlink ref="B101" r:id="rId2"/>
    <hyperlink ref="B103" r:id="rId3"/>
    <hyperlink ref="C103" r:id="rId4"/>
    <hyperlink ref="B105" r:id="rId5"/>
  </hyperlinks>
  <pageMargins left="0.75" right="0.75" top="1" bottom="1" header="0.5" footer="0.5"/>
  <pageSetup paperSize="9" scale="93" orientation="landscape" horizontalDpi="300" verticalDpi="300" r:id="rId6"/>
  <headerFooter alignWithMargins="0"/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9</vt:i4>
      </vt:variant>
    </vt:vector>
  </HeadingPairs>
  <TitlesOfParts>
    <vt:vector size="10" baseType="lpstr">
      <vt:lpstr>VKWPWHV</vt:lpstr>
      <vt:lpstr>VKWPWHV!_1._Zegels_Minuut_Brevet</vt:lpstr>
      <vt:lpstr>VKWPWHV!_2._Registratie_Minuut_Brevet</vt:lpstr>
      <vt:lpstr>VKWPWHV!_3._Registratie_aanhangsel</vt:lpstr>
      <vt:lpstr>VKWPWHV!Aard</vt:lpstr>
      <vt:lpstr>VKWPWHV!Afdrukbereik</vt:lpstr>
      <vt:lpstr>VKWPWHV!Datum</vt:lpstr>
      <vt:lpstr>VKWPWHV!KOSTENFICHE</vt:lpstr>
      <vt:lpstr>VKWPWHV!Naam</vt:lpstr>
      <vt:lpstr>VKWPWHV!Rep.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2012-08-13T20:10:04Z</dcterms:created>
  <dcterms:modified xsi:type="dcterms:W3CDTF">2014-11-15T20:06:55Z</dcterms:modified>
</cp:coreProperties>
</file>