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MH" sheetId="1" r:id="rId1"/>
  </sheets>
  <definedNames>
    <definedName name="_1._Zegels_Minuut_Brevet" localSheetId="0">VBIFMH!$A$17:$J$17</definedName>
    <definedName name="_1._Zegels_Minuut_Brevet">#REF!</definedName>
    <definedName name="_10._Tweede_getuigschrift" localSheetId="0">VBIFMH!#REF!</definedName>
    <definedName name="_10._Tweede_getuigschrift">#REF!</definedName>
    <definedName name="_11._Kadaster_uittreksel" localSheetId="0">VBIFMH!#REF!</definedName>
    <definedName name="_11._Kadaster_uittreksel">#REF!</definedName>
    <definedName name="_12._Getuigen" localSheetId="0">VBIFMH!#REF!</definedName>
    <definedName name="_12._Getuigen">#REF!</definedName>
    <definedName name="_13._Allerlei_uitgaven" localSheetId="0">VBIFMH!#REF!</definedName>
    <definedName name="_13._Allerlei_uitgaven">#REF!</definedName>
    <definedName name="_14." localSheetId="0">VBIFMH!#REF!</definedName>
    <definedName name="_14.">#REF!</definedName>
    <definedName name="_15." localSheetId="0">VBIFMH!#REF!</definedName>
    <definedName name="_15.">#REF!</definedName>
    <definedName name="_2._Registratie_Minuut_Brevet" localSheetId="0">VBIFMH!$C$23:$K$23</definedName>
    <definedName name="_2._Registratie_Minuut_Brevet">#REF!</definedName>
    <definedName name="_3._Registratie_aanhangsel" localSheetId="0">VBIFMH!$G$24:$K$24</definedName>
    <definedName name="_3._Registratie_aanhangsel">#REF!</definedName>
    <definedName name="_4.Zegels_afschrift_grosse" localSheetId="0">VBIFMH!#REF!</definedName>
    <definedName name="_4.Zegels_afschrift_grosse">#REF!</definedName>
    <definedName name="_5._Hypotheek__inschr._overschr._doorh." localSheetId="0">VBIFMH!#REF!</definedName>
    <definedName name="_5._Hypotheek__inschr._overschr._doorh.">#REF!</definedName>
    <definedName name="_6._Loon_pandbewaarder" localSheetId="0">VBIFMH!#REF!</definedName>
    <definedName name="_6._Loon_pandbewaarder">#REF!</definedName>
    <definedName name="_7._Zegels__bord._aanh." localSheetId="0">VBIFMH!#REF!</definedName>
    <definedName name="_7._Zegels__bord._aanh.">#REF!</definedName>
    <definedName name="_8._Opzoekingen" localSheetId="0">VBIFMH!#REF!</definedName>
    <definedName name="_8._Opzoekingen">#REF!</definedName>
    <definedName name="_9._Hypothecair_getuigschrift" localSheetId="0">VBIFMH!#REF!</definedName>
    <definedName name="_9._Hypothecair_getuigschrift">#REF!</definedName>
    <definedName name="Aard" localSheetId="0">VBIFMH!$C$4:$J$4</definedName>
    <definedName name="Aard">#REF!</definedName>
    <definedName name="_xlnm.Print_Area" localSheetId="0">VBIFMH!$A$1:$I$42</definedName>
    <definedName name="Datum" localSheetId="0">VBIFMH!$C$4:$K$39</definedName>
    <definedName name="Datum">#REF!</definedName>
    <definedName name="gemeentelijke_info">#REF!</definedName>
    <definedName name="Kantoor_van_Notaris_J._SIMONART_te_Leuven" localSheetId="0">VBIFMH!#REF!</definedName>
    <definedName name="Kantoor_van_Notaris_J._SIMONART_te_Leuven">#REF!</definedName>
    <definedName name="KOSTENFICHE" localSheetId="0">VBIFMH!$A$1:$K$39</definedName>
    <definedName name="KOSTENFICHE">#REF!</definedName>
    <definedName name="Last_Row">IF(Values_Entered,Header_Row+Number_of_Payments,Header_Row)</definedName>
    <definedName name="Naam" localSheetId="0">VBIFMH!$C$9:$J$9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VBIFMH!$J$4:$J$41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VBIFMH!$A$3:$K$39</definedName>
  </definedNames>
  <calcPr calcId="152511"/>
</workbook>
</file>

<file path=xl/calcChain.xml><?xml version="1.0" encoding="utf-8"?>
<calcChain xmlns="http://schemas.openxmlformats.org/spreadsheetml/2006/main">
  <c r="F36" i="1" l="1"/>
  <c r="G38" i="1" s="1"/>
  <c r="C7" i="1"/>
  <c r="F18" i="1" s="1"/>
  <c r="F24" i="1"/>
  <c r="F48" i="1"/>
  <c r="G114" i="1" s="1"/>
  <c r="C72" i="1"/>
  <c r="G72" i="1"/>
  <c r="C73" i="1"/>
  <c r="G73" i="1"/>
  <c r="B74" i="1"/>
  <c r="C74" i="1"/>
  <c r="C76" i="1" s="1"/>
  <c r="C78" i="1" s="1"/>
  <c r="F74" i="1"/>
  <c r="F75" i="1" s="1"/>
  <c r="B75" i="1"/>
  <c r="C75" i="1"/>
  <c r="J89" i="1"/>
  <c r="J97" i="1" s="1"/>
  <c r="G17" i="1" s="1"/>
  <c r="J92" i="1"/>
  <c r="J93" i="1"/>
  <c r="J95" i="1"/>
  <c r="G100" i="1"/>
  <c r="H100" i="1"/>
  <c r="I100" i="1"/>
  <c r="G102" i="1"/>
  <c r="F55" i="1"/>
  <c r="H58" i="1"/>
  <c r="G95" i="1"/>
  <c r="J91" i="1"/>
  <c r="J94" i="1"/>
  <c r="J90" i="1"/>
  <c r="I113" i="1" l="1"/>
  <c r="I109" i="1"/>
  <c r="G39" i="1"/>
  <c r="G41" i="1" s="1"/>
  <c r="F19" i="1"/>
  <c r="G27" i="1"/>
  <c r="F57" i="1"/>
  <c r="I111" i="1"/>
  <c r="G106" i="1"/>
  <c r="I110" i="1"/>
  <c r="I114" i="1"/>
  <c r="I112" i="1"/>
  <c r="I108" i="1"/>
  <c r="D76" i="1" l="1"/>
  <c r="E76" i="1" s="1"/>
  <c r="F21" i="1" s="1"/>
  <c r="F20" i="1"/>
  <c r="I116" i="1"/>
  <c r="I117" i="1" s="1"/>
  <c r="H52" i="1" s="1"/>
  <c r="G75" i="1" l="1"/>
  <c r="H74" i="1" s="1"/>
  <c r="H75" i="1" s="1"/>
  <c r="F22" i="1" s="1"/>
  <c r="H57" i="1"/>
  <c r="H59" i="1" s="1"/>
  <c r="H63" i="1" s="1"/>
  <c r="H61" i="1"/>
  <c r="G26" i="1" l="1"/>
  <c r="G29" i="1" s="1"/>
</calcChain>
</file>

<file path=xl/sharedStrings.xml><?xml version="1.0" encoding="utf-8"?>
<sst xmlns="http://schemas.openxmlformats.org/spreadsheetml/2006/main" count="85" uniqueCount="65">
  <si>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</si>
  <si>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</si>
  <si>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</si>
  <si>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</si>
  <si>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</si>
  <si>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</si>
  <si>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</si>
  <si>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</si>
  <si>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</si>
  <si>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</si>
  <si>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</si>
  <si>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</si>
  <si>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</si>
  <si>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</si>
  <si>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</si>
  <si>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</si>
  <si>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</si>
  <si>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</si>
  <si>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</si>
  <si>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</si>
  <si>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</si>
  <si>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</si>
  <si>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</si>
  <si>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</si>
  <si>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</si>
  <si>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</si>
  <si>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</si>
  <si>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</si>
  <si>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</si>
  <si>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</si>
  <si>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</si>
  <si>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</si>
  <si>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</si>
  <si>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</si>
  <si>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</si>
  <si>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</si>
  <si>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</si>
  <si>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</si>
  <si>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</si>
  <si>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</si>
  <si>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</si>
  <si>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</si>
  <si>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</si>
  <si>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</si>
  <si>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</si>
  <si>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</si>
  <si>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</si>
  <si>
    <t>MANDAT HYPOTHECAIRE</t>
  </si>
  <si>
    <t>Principal</t>
  </si>
  <si>
    <t>Accessoires</t>
  </si>
  <si>
    <t>Combien de bureaux d'hypothèques?</t>
  </si>
  <si>
    <t>Droits d'écriture</t>
  </si>
  <si>
    <t>Honoraires</t>
  </si>
  <si>
    <t>Droits d'enregistrement</t>
  </si>
  <si>
    <t>Droits d'enregistrement des annexes</t>
  </si>
  <si>
    <t>Total frais</t>
  </si>
  <si>
    <t>Total</t>
  </si>
  <si>
    <t>Frais</t>
  </si>
  <si>
    <t>Ensemble</t>
  </si>
  <si>
    <t>Basis</t>
  </si>
  <si>
    <t>Tarief</t>
  </si>
  <si>
    <t>Ereloon G</t>
  </si>
  <si>
    <t>Lening</t>
  </si>
  <si>
    <t>Hypothecaire volmacht</t>
  </si>
  <si>
    <t>VENTE BIEN IMMOBILIER EN FLANDRES AVEC MANDAT HYPOTHECAIRE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</si>
</sst>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&quot; Fr&quot;;\-#,##0&quot; Fr&quot;"/>
    <numFmt numFmtId="179" formatCode="0.0000%"/>
    <numFmt numFmtId="180" formatCode="#,##0.00\ &quot;BF&quot;;\-#,##0.00\ &quot;BF&quot;"/>
    <numFmt numFmtId="181" formatCode="#,##0.00\ &quot;€&quot;"/>
  </numFmts>
  <fonts count="13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808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6" fontId="8" fillId="0" borderId="1">
      <protection locked="0"/>
    </xf>
    <xf numFmtId="0" fontId="12" fillId="0" borderId="26" applyNumberFormat="0" applyFill="0" applyAlignment="0" applyProtection="0"/>
  </cellStyleXfs>
  <cellXfs count="144">
    <xf numFmtId="0" fontId="0" fillId="0" borderId="0" xfId="0"/>
    <xf numFmtId="0" fontId="2" fillId="2" borderId="2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165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0" fontId="1" fillId="2" borderId="0" xfId="13" applyFont="1" applyFill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5" xfId="13" applyNumberFormat="1" applyFont="1" applyFill="1" applyBorder="1" applyProtection="1">
      <protection hidden="1"/>
    </xf>
    <xf numFmtId="168" fontId="5" fillId="2" borderId="6" xfId="13" applyNumberFormat="1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167" fontId="6" fillId="2" borderId="6" xfId="13" applyNumberFormat="1" applyFont="1" applyFill="1" applyBorder="1" applyProtection="1">
      <protection hidden="1"/>
    </xf>
    <xf numFmtId="168" fontId="6" fillId="2" borderId="6" xfId="13" applyNumberFormat="1" applyFont="1" applyFill="1" applyBorder="1" applyProtection="1">
      <protection hidden="1"/>
    </xf>
    <xf numFmtId="169" fontId="6" fillId="2" borderId="6" xfId="13" applyNumberFormat="1" applyFont="1" applyFill="1" applyBorder="1" applyProtection="1">
      <protection hidden="1"/>
    </xf>
    <xf numFmtId="169" fontId="6" fillId="2" borderId="7" xfId="13" applyNumberFormat="1" applyFont="1" applyFill="1" applyBorder="1" applyProtection="1">
      <protection hidden="1"/>
    </xf>
    <xf numFmtId="0" fontId="6" fillId="2" borderId="8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9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9" xfId="13" applyFont="1" applyFill="1" applyBorder="1" applyProtection="1">
      <protection hidden="1"/>
    </xf>
    <xf numFmtId="167" fontId="5" fillId="2" borderId="6" xfId="13" applyNumberFormat="1" applyFont="1" applyFill="1" applyBorder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3" borderId="0" xfId="13" applyFill="1" applyBorder="1" applyAlignment="1" applyProtection="1">
      <alignment horizontal="center"/>
      <protection locked="0" hidden="1"/>
    </xf>
    <xf numFmtId="0" fontId="1" fillId="5" borderId="10" xfId="13" applyFont="1" applyFill="1" applyBorder="1" applyAlignment="1" applyProtection="1">
      <alignment horizontal="left"/>
      <protection hidden="1"/>
    </xf>
    <xf numFmtId="0" fontId="1" fillId="2" borderId="11" xfId="13" applyFill="1" applyBorder="1" applyAlignment="1" applyProtection="1">
      <alignment horizontal="left"/>
      <protection hidden="1"/>
    </xf>
    <xf numFmtId="0" fontId="1" fillId="2" borderId="12" xfId="13" applyFont="1" applyFill="1" applyBorder="1" applyProtection="1">
      <protection hidden="1"/>
    </xf>
    <xf numFmtId="0" fontId="1" fillId="6" borderId="0" xfId="13" applyFont="1" applyFill="1" applyBorder="1" applyAlignment="1" applyProtection="1">
      <alignment horizontal="center"/>
      <protection locked="0" hidden="1"/>
    </xf>
    <xf numFmtId="0" fontId="2" fillId="7" borderId="14" xfId="13" applyFont="1" applyFill="1" applyBorder="1" applyAlignment="1" applyProtection="1">
      <alignment horizontal="left"/>
      <protection hidden="1"/>
    </xf>
    <xf numFmtId="165" fontId="1" fillId="8" borderId="4" xfId="13" applyNumberFormat="1" applyFont="1" applyFill="1" applyBorder="1" applyAlignment="1" applyProtection="1">
      <alignment horizontal="left"/>
      <protection hidden="1"/>
    </xf>
    <xf numFmtId="0" fontId="1" fillId="8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7" borderId="14" xfId="13" applyFont="1" applyFill="1" applyBorder="1" applyAlignment="1" applyProtection="1">
      <alignment horizontal="left"/>
      <protection hidden="1"/>
    </xf>
    <xf numFmtId="0" fontId="2" fillId="5" borderId="14" xfId="13" applyFont="1" applyFill="1" applyBorder="1" applyAlignment="1" applyProtection="1">
      <alignment horizontal="left"/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15" xfId="13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2" fillId="9" borderId="10" xfId="13" applyFont="1" applyFill="1" applyBorder="1" applyAlignment="1" applyProtection="1">
      <alignment horizontal="left"/>
      <protection hidden="1"/>
    </xf>
    <xf numFmtId="165" fontId="1" fillId="2" borderId="16" xfId="13" applyNumberFormat="1" applyFill="1" applyBorder="1" applyAlignment="1"/>
    <xf numFmtId="165" fontId="1" fillId="2" borderId="17" xfId="13" applyNumberFormat="1" applyFill="1" applyBorder="1" applyAlignment="1" applyProtection="1">
      <protection hidden="1"/>
    </xf>
    <xf numFmtId="164" fontId="1" fillId="3" borderId="17" xfId="13" applyNumberFormat="1" applyFill="1" applyBorder="1" applyAlignment="1" applyProtection="1">
      <protection locked="0" hidden="1"/>
    </xf>
    <xf numFmtId="0" fontId="1" fillId="2" borderId="17" xfId="13" applyFill="1" applyBorder="1" applyAlignment="1" applyProtection="1">
      <alignment horizontal="left"/>
      <protection hidden="1"/>
    </xf>
    <xf numFmtId="0" fontId="0" fillId="2" borderId="18" xfId="0" applyFill="1" applyBorder="1" applyProtection="1">
      <protection hidden="1"/>
    </xf>
    <xf numFmtId="165" fontId="1" fillId="2" borderId="19" xfId="13" applyNumberFormat="1" applyFill="1" applyBorder="1" applyAlignment="1"/>
    <xf numFmtId="164" fontId="1" fillId="3" borderId="0" xfId="13" applyNumberFormat="1" applyFill="1" applyBorder="1" applyAlignment="1" applyProtection="1">
      <protection locked="0" hidden="1"/>
    </xf>
    <xf numFmtId="0" fontId="0" fillId="2" borderId="20" xfId="0" applyFill="1" applyBorder="1" applyProtection="1">
      <protection hidden="1"/>
    </xf>
    <xf numFmtId="164" fontId="1" fillId="10" borderId="0" xfId="13" applyNumberFormat="1" applyFill="1" applyBorder="1" applyAlignment="1" applyProtection="1">
      <protection hidden="1"/>
    </xf>
    <xf numFmtId="0" fontId="2" fillId="2" borderId="19" xfId="13" applyFont="1" applyFill="1" applyBorder="1" applyAlignment="1" applyProtection="1">
      <alignment horizontal="left"/>
      <protection hidden="1"/>
    </xf>
    <xf numFmtId="1" fontId="1" fillId="2" borderId="0" xfId="13" applyNumberFormat="1" applyFill="1" applyBorder="1" applyAlignment="1" applyProtection="1">
      <alignment horizontal="right"/>
      <protection hidden="1"/>
    </xf>
    <xf numFmtId="165" fontId="1" fillId="2" borderId="20" xfId="13" applyNumberFormat="1" applyFill="1" applyBorder="1" applyAlignment="1" applyProtection="1">
      <protection hidden="1"/>
    </xf>
    <xf numFmtId="0" fontId="1" fillId="2" borderId="19" xfId="13" applyFont="1" applyFill="1" applyBorder="1" applyAlignment="1" applyProtection="1">
      <alignment horizontal="left"/>
      <protection hidden="1"/>
    </xf>
    <xf numFmtId="0" fontId="1" fillId="2" borderId="0" xfId="13" applyFill="1" applyBorder="1" applyProtection="1">
      <protection hidden="1"/>
    </xf>
    <xf numFmtId="0" fontId="2" fillId="2" borderId="19" xfId="13" quotePrefix="1" applyFont="1" applyFill="1" applyBorder="1" applyAlignment="1" applyProtection="1">
      <alignment horizontal="left"/>
      <protection hidden="1"/>
    </xf>
    <xf numFmtId="0" fontId="1" fillId="2" borderId="19" xfId="13" applyFill="1" applyBorder="1" applyAlignment="1">
      <alignment horizontal="left"/>
    </xf>
    <xf numFmtId="164" fontId="1" fillId="3" borderId="0" xfId="13" applyNumberFormat="1" applyFill="1" applyBorder="1" applyAlignment="1" applyProtection="1">
      <alignment horizontal="right"/>
      <protection hidden="1"/>
    </xf>
    <xf numFmtId="165" fontId="1" fillId="2" borderId="0" xfId="13" applyNumberFormat="1" applyFill="1" applyBorder="1" applyAlignment="1"/>
    <xf numFmtId="164" fontId="1" fillId="3" borderId="20" xfId="13" applyNumberFormat="1" applyFill="1" applyBorder="1" applyAlignment="1" applyProtection="1">
      <protection hidden="1"/>
    </xf>
    <xf numFmtId="164" fontId="1" fillId="2" borderId="20" xfId="13" applyNumberFormat="1" applyFill="1" applyBorder="1" applyAlignment="1" applyProtection="1">
      <protection hidden="1"/>
    </xf>
    <xf numFmtId="164" fontId="1" fillId="3" borderId="0" xfId="13" applyNumberFormat="1" applyFill="1" applyBorder="1" applyAlignment="1" applyProtection="1">
      <alignment horizontal="right"/>
      <protection locked="0" hidden="1"/>
    </xf>
    <xf numFmtId="0" fontId="1" fillId="2" borderId="19" xfId="13" applyFont="1" applyFill="1" applyBorder="1" applyAlignment="1">
      <alignment horizontal="left"/>
    </xf>
    <xf numFmtId="0" fontId="1" fillId="2" borderId="19" xfId="13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Alignment="1">
      <alignment horizontal="left"/>
    </xf>
    <xf numFmtId="164" fontId="1" fillId="11" borderId="0" xfId="13" applyNumberFormat="1" applyFill="1" applyBorder="1" applyAlignment="1" applyProtection="1">
      <alignment horizontal="right"/>
      <protection hidden="1"/>
    </xf>
    <xf numFmtId="164" fontId="1" fillId="11" borderId="20" xfId="13" applyNumberFormat="1" applyFill="1" applyBorder="1" applyAlignment="1" applyProtection="1">
      <protection hidden="1"/>
    </xf>
    <xf numFmtId="164" fontId="1" fillId="8" borderId="20" xfId="13" applyNumberFormat="1" applyFill="1" applyBorder="1" applyAlignment="1" applyProtection="1">
      <protection hidden="1"/>
    </xf>
    <xf numFmtId="0" fontId="1" fillId="2" borderId="19" xfId="13" applyFill="1" applyBorder="1" applyProtection="1">
      <protection hidden="1"/>
    </xf>
    <xf numFmtId="164" fontId="1" fillId="2" borderId="20" xfId="13" applyNumberFormat="1" applyFill="1" applyBorder="1" applyProtection="1">
      <protection hidden="1"/>
    </xf>
    <xf numFmtId="164" fontId="1" fillId="12" borderId="20" xfId="13" applyNumberFormat="1" applyFont="1" applyFill="1" applyBorder="1" applyProtection="1">
      <protection hidden="1"/>
    </xf>
    <xf numFmtId="0" fontId="1" fillId="2" borderId="21" xfId="13" applyFill="1" applyBorder="1" applyProtection="1">
      <protection hidden="1"/>
    </xf>
    <xf numFmtId="0" fontId="1" fillId="2" borderId="22" xfId="13" applyFill="1" applyBorder="1" applyProtection="1">
      <protection hidden="1"/>
    </xf>
    <xf numFmtId="0" fontId="2" fillId="2" borderId="22" xfId="13" applyFont="1" applyFill="1" applyBorder="1" applyProtection="1">
      <protection hidden="1"/>
    </xf>
    <xf numFmtId="164" fontId="1" fillId="7" borderId="23" xfId="13" applyNumberFormat="1" applyFill="1" applyBorder="1" applyProtection="1">
      <protection hidden="1"/>
    </xf>
    <xf numFmtId="0" fontId="5" fillId="2" borderId="6" xfId="13" applyFont="1" applyFill="1" applyBorder="1" applyAlignment="1" applyProtection="1">
      <alignment horizontal="left"/>
      <protection hidden="1"/>
    </xf>
    <xf numFmtId="178" fontId="6" fillId="2" borderId="6" xfId="13" applyNumberFormat="1" applyFont="1" applyFill="1" applyBorder="1" applyProtection="1">
      <protection hidden="1"/>
    </xf>
    <xf numFmtId="168" fontId="6" fillId="2" borderId="0" xfId="13" applyNumberFormat="1" applyFont="1" applyFill="1" applyProtection="1">
      <protection hidden="1"/>
    </xf>
    <xf numFmtId="179" fontId="6" fillId="2" borderId="6" xfId="13" applyNumberFormat="1" applyFont="1" applyFill="1" applyBorder="1" applyProtection="1">
      <protection hidden="1"/>
    </xf>
    <xf numFmtId="178" fontId="5" fillId="2" borderId="6" xfId="13" applyNumberFormat="1" applyFont="1" applyFill="1" applyBorder="1" applyProtection="1">
      <protection hidden="1"/>
    </xf>
    <xf numFmtId="180" fontId="1" fillId="2" borderId="0" xfId="13" applyNumberFormat="1" applyFill="1" applyProtection="1">
      <protection hidden="1"/>
    </xf>
    <xf numFmtId="3" fontId="1" fillId="10" borderId="0" xfId="13" applyNumberFormat="1" applyFont="1" applyFill="1" applyProtection="1">
      <protection hidden="1"/>
    </xf>
    <xf numFmtId="0" fontId="2" fillId="11" borderId="2" xfId="13" applyFont="1" applyFill="1" applyBorder="1" applyAlignment="1" applyProtection="1">
      <alignment horizontal="left"/>
      <protection hidden="1"/>
    </xf>
    <xf numFmtId="0" fontId="3" fillId="10" borderId="0" xfId="9" applyFill="1" applyAlignment="1" applyProtection="1">
      <protection hidden="1"/>
    </xf>
    <xf numFmtId="0" fontId="1" fillId="10" borderId="0" xfId="13" applyFill="1" applyProtection="1">
      <protection hidden="1"/>
    </xf>
    <xf numFmtId="3" fontId="3" fillId="10" borderId="0" xfId="9" applyNumberFormat="1" applyFill="1" applyAlignment="1" applyProtection="1">
      <protection hidden="1"/>
    </xf>
    <xf numFmtId="0" fontId="3" fillId="10" borderId="0" xfId="9" applyFill="1" applyAlignment="1" applyProtection="1"/>
    <xf numFmtId="0" fontId="2" fillId="2" borderId="13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13" xfId="13" applyFont="1" applyFill="1" applyBorder="1" applyAlignment="1" applyProtection="1">
      <alignment horizontal="left"/>
      <protection hidden="1"/>
    </xf>
    <xf numFmtId="165" fontId="1" fillId="2" borderId="17" xfId="13" applyNumberFormat="1" applyFill="1" applyBorder="1" applyAlignment="1"/>
    <xf numFmtId="0" fontId="1" fillId="2" borderId="0" xfId="13" applyFont="1" applyFill="1" applyBorder="1" applyAlignment="1">
      <alignment horizontal="left"/>
    </xf>
    <xf numFmtId="168" fontId="5" fillId="2" borderId="7" xfId="13" applyNumberFormat="1" applyFont="1" applyFill="1" applyBorder="1" applyAlignment="1" applyProtection="1">
      <alignment horizontal="center"/>
      <protection hidden="1"/>
    </xf>
    <xf numFmtId="168" fontId="6" fillId="2" borderId="7" xfId="13" applyNumberFormat="1" applyFont="1" applyFill="1" applyBorder="1" applyProtection="1">
      <protection hidden="1"/>
    </xf>
    <xf numFmtId="0" fontId="5" fillId="2" borderId="7" xfId="13" applyFont="1" applyFill="1" applyBorder="1" applyAlignment="1" applyProtection="1">
      <alignment horizontal="left"/>
      <protection hidden="1"/>
    </xf>
    <xf numFmtId="178" fontId="6" fillId="2" borderId="7" xfId="13" applyNumberFormat="1" applyFont="1" applyFill="1" applyBorder="1" applyProtection="1">
      <protection hidden="1"/>
    </xf>
    <xf numFmtId="0" fontId="4" fillId="2" borderId="0" xfId="13" applyFont="1" applyFill="1" applyBorder="1"/>
    <xf numFmtId="0" fontId="1" fillId="2" borderId="0" xfId="13" applyFill="1" applyBorder="1" applyProtection="1"/>
    <xf numFmtId="168" fontId="5" fillId="2" borderId="24" xfId="13" applyNumberFormat="1" applyFont="1" applyFill="1" applyBorder="1" applyAlignment="1" applyProtection="1">
      <alignment horizontal="center"/>
      <protection hidden="1"/>
    </xf>
    <xf numFmtId="167" fontId="6" fillId="2" borderId="24" xfId="13" applyNumberFormat="1" applyFont="1" applyFill="1" applyBorder="1" applyProtection="1">
      <protection hidden="1"/>
    </xf>
    <xf numFmtId="0" fontId="5" fillId="2" borderId="24" xfId="13" applyFont="1" applyFill="1" applyBorder="1" applyAlignment="1" applyProtection="1">
      <alignment horizontal="left"/>
      <protection hidden="1"/>
    </xf>
    <xf numFmtId="178" fontId="6" fillId="2" borderId="24" xfId="13" applyNumberFormat="1" applyFont="1" applyFill="1" applyBorder="1" applyProtection="1">
      <protection hidden="1"/>
    </xf>
    <xf numFmtId="1" fontId="1" fillId="3" borderId="0" xfId="13" applyNumberFormat="1" applyFill="1" applyBorder="1" applyAlignment="1" applyProtection="1">
      <alignment horizontal="center"/>
      <protection locked="0" hidden="1"/>
    </xf>
    <xf numFmtId="0" fontId="2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Font="1" applyFill="1" applyBorder="1" applyAlignment="1" applyProtection="1">
      <alignment horizontal="center"/>
      <protection hidden="1"/>
    </xf>
    <xf numFmtId="166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center"/>
      <protection hidden="1"/>
    </xf>
    <xf numFmtId="0" fontId="1" fillId="2" borderId="0" xfId="13" applyFill="1" applyBorder="1" applyAlignment="1" applyProtection="1">
      <alignment horizontal="left"/>
    </xf>
    <xf numFmtId="166" fontId="1" fillId="13" borderId="0" xfId="13" applyNumberFormat="1" applyFill="1" applyBorder="1" applyAlignment="1" applyProtection="1">
      <alignment horizontal="left"/>
      <protection hidden="1"/>
    </xf>
    <xf numFmtId="3" fontId="1" fillId="13" borderId="0" xfId="13" applyNumberFormat="1" applyFont="1" applyFill="1" applyProtection="1"/>
    <xf numFmtId="3" fontId="1" fillId="13" borderId="0" xfId="13" applyNumberFormat="1" applyFont="1" applyFill="1" applyProtection="1">
      <protection hidden="1"/>
    </xf>
    <xf numFmtId="181" fontId="1" fillId="3" borderId="0" xfId="13" applyNumberFormat="1" applyFill="1" applyBorder="1" applyAlignment="1" applyProtection="1">
      <alignment horizontal="right"/>
      <protection locked="0" hidden="1"/>
    </xf>
    <xf numFmtId="181" fontId="1" fillId="8" borderId="3" xfId="13" applyNumberFormat="1" applyFill="1" applyBorder="1" applyAlignment="1" applyProtection="1">
      <alignment horizontal="right"/>
      <protection hidden="1"/>
    </xf>
    <xf numFmtId="181" fontId="1" fillId="10" borderId="0" xfId="13" applyNumberFormat="1" applyFill="1" applyBorder="1" applyAlignment="1" applyProtection="1">
      <alignment horizontal="right"/>
      <protection locked="0" hidden="1"/>
    </xf>
    <xf numFmtId="181" fontId="1" fillId="6" borderId="0" xfId="13" applyNumberFormat="1" applyFont="1" applyFill="1" applyBorder="1" applyAlignment="1" applyProtection="1">
      <alignment horizontal="right"/>
      <protection locked="0" hidden="1"/>
    </xf>
    <xf numFmtId="181" fontId="1" fillId="3" borderId="0" xfId="13" applyNumberFormat="1" applyFill="1" applyBorder="1" applyAlignment="1" applyProtection="1">
      <alignment horizontal="right"/>
      <protection hidden="1"/>
    </xf>
    <xf numFmtId="181" fontId="1" fillId="3" borderId="0" xfId="13" applyNumberFormat="1" applyFill="1" applyAlignment="1">
      <alignment horizontal="right"/>
    </xf>
    <xf numFmtId="181" fontId="1" fillId="8" borderId="4" xfId="13" applyNumberFormat="1" applyFill="1" applyBorder="1" applyAlignment="1" applyProtection="1">
      <alignment horizontal="right"/>
      <protection hidden="1"/>
    </xf>
    <xf numFmtId="181" fontId="1" fillId="2" borderId="0" xfId="13" applyNumberFormat="1" applyFill="1" applyBorder="1" applyAlignment="1" applyProtection="1">
      <alignment horizontal="right"/>
      <protection hidden="1"/>
    </xf>
    <xf numFmtId="181" fontId="1" fillId="4" borderId="4" xfId="13" applyNumberFormat="1" applyFill="1" applyBorder="1" applyAlignment="1" applyProtection="1">
      <alignment horizontal="right"/>
      <protection hidden="1"/>
    </xf>
    <xf numFmtId="181" fontId="1" fillId="7" borderId="10" xfId="13" applyNumberFormat="1" applyFill="1" applyBorder="1" applyAlignment="1" applyProtection="1">
      <alignment horizontal="right"/>
      <protection hidden="1"/>
    </xf>
    <xf numFmtId="181" fontId="1" fillId="2" borderId="0" xfId="13" applyNumberFormat="1" applyFill="1" applyAlignment="1" applyProtection="1">
      <alignment horizontal="right"/>
      <protection hidden="1"/>
    </xf>
    <xf numFmtId="181" fontId="1" fillId="10" borderId="25" xfId="13" applyNumberFormat="1" applyFill="1" applyBorder="1" applyAlignment="1" applyProtection="1">
      <alignment horizontal="right"/>
      <protection hidden="1"/>
    </xf>
    <xf numFmtId="181" fontId="1" fillId="5" borderId="10" xfId="13" applyNumberFormat="1" applyFill="1" applyBorder="1" applyAlignment="1" applyProtection="1">
      <alignment horizontal="right"/>
      <protection hidden="1"/>
    </xf>
    <xf numFmtId="49" fontId="1" fillId="14" borderId="0" xfId="13" applyNumberFormat="1" applyFont="1" applyFill="1" applyBorder="1" applyAlignment="1" applyProtection="1">
      <alignment horizontal="left"/>
      <protection hidden="1"/>
    </xf>
    <xf numFmtId="0" fontId="1" fillId="14" borderId="0" xfId="13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MHDAC.xlsx" TargetMode="External"/><Relationship Id="rId2" Type="http://schemas.openxmlformats.org/officeDocument/2006/relationships/hyperlink" Target="VBIFMHAV.xlsx" TargetMode="External"/><Relationship Id="rId1" Type="http://schemas.openxmlformats.org/officeDocument/2006/relationships/hyperlink" Target="VBIFMH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1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4" customWidth="1"/>
    <col min="2" max="2" width="7.5703125" style="17" customWidth="1"/>
    <col min="3" max="3" width="18.5703125" style="4" customWidth="1"/>
    <col min="4" max="4" width="1.28515625" style="24" customWidth="1"/>
    <col min="5" max="5" width="11.28515625" style="24" customWidth="1"/>
    <col min="6" max="6" width="16.85546875" style="24" customWidth="1"/>
    <col min="7" max="7" width="17.85546875" style="4" customWidth="1"/>
    <col min="8" max="8" width="15.42578125" style="4" customWidth="1"/>
    <col min="9" max="9" width="16.7109375" style="4" customWidth="1"/>
    <col min="10" max="10" width="12.28515625" style="4" customWidth="1"/>
    <col min="11" max="11" width="15.85546875" style="4" bestFit="1" customWidth="1"/>
    <col min="12" max="20" width="9.140625" style="4"/>
    <col min="21" max="21" width="12.140625" style="4" bestFit="1" customWidth="1"/>
    <col min="22" max="16384" width="9.140625" style="4"/>
  </cols>
  <sheetData>
    <row r="1" spans="1:11" ht="13.5" thickTop="1" x14ac:dyDescent="0.2">
      <c r="A1" s="100" t="s">
        <v>64</v>
      </c>
      <c r="B1" s="100"/>
      <c r="C1" s="100"/>
      <c r="D1" s="100"/>
      <c r="E1" s="100"/>
      <c r="F1" s="100"/>
      <c r="G1" s="1"/>
      <c r="H1" s="1"/>
      <c r="I1" s="2"/>
      <c r="J1" s="3"/>
      <c r="K1" s="3"/>
    </row>
    <row r="2" spans="1:11" x14ac:dyDescent="0.2">
      <c r="A2" s="5"/>
      <c r="B2" s="5"/>
      <c r="C2" s="5"/>
      <c r="D2" s="5"/>
      <c r="E2" s="5"/>
      <c r="F2" s="5"/>
      <c r="G2" s="5"/>
      <c r="H2" s="5"/>
      <c r="I2" s="6"/>
      <c r="J2" s="6"/>
      <c r="K2" s="6"/>
    </row>
    <row r="3" spans="1:11" x14ac:dyDescent="0.2">
      <c r="A3" s="5" t="s">
        <v>0</v>
      </c>
      <c r="B3" s="5"/>
      <c r="C3" s="40"/>
      <c r="D3" s="121"/>
      <c r="E3" s="121"/>
      <c r="F3" s="121"/>
      <c r="G3" s="5"/>
      <c r="H3" s="5"/>
      <c r="I3" s="6"/>
      <c r="J3" s="6"/>
      <c r="K3" s="7"/>
    </row>
    <row r="4" spans="1:11" x14ac:dyDescent="0.2">
      <c r="A4" s="5" t="s">
        <v>16</v>
      </c>
      <c r="B4" s="5"/>
      <c r="C4" s="41"/>
      <c r="D4" s="12"/>
      <c r="E4" s="12"/>
      <c r="F4" s="12"/>
      <c r="G4" s="8"/>
      <c r="I4" s="9"/>
      <c r="J4" s="6"/>
    </row>
    <row r="5" spans="1:11" x14ac:dyDescent="0.2">
      <c r="A5" s="13" t="s">
        <v>17</v>
      </c>
      <c r="B5" s="13"/>
      <c r="C5" s="129">
        <v>0</v>
      </c>
      <c r="D5" s="10"/>
      <c r="E5" s="10"/>
      <c r="F5" s="10"/>
      <c r="G5" s="8"/>
      <c r="H5" s="6"/>
      <c r="I5" s="10"/>
      <c r="J5" s="6"/>
    </row>
    <row r="6" spans="1:11" x14ac:dyDescent="0.2">
      <c r="A6" s="13" t="s">
        <v>18</v>
      </c>
      <c r="B6" s="13"/>
      <c r="C6" s="129">
        <v>0</v>
      </c>
      <c r="D6" s="10"/>
      <c r="E6" s="10"/>
      <c r="F6" s="10"/>
      <c r="G6" s="10"/>
      <c r="H6" s="6"/>
      <c r="I6" s="10"/>
      <c r="J6" s="6"/>
    </row>
    <row r="7" spans="1:11" x14ac:dyDescent="0.2">
      <c r="A7" s="11" t="s">
        <v>19</v>
      </c>
      <c r="B7" s="11"/>
      <c r="C7" s="130">
        <f>C5+C6</f>
        <v>0</v>
      </c>
      <c r="D7" s="10"/>
      <c r="E7" s="10"/>
      <c r="F7" s="10"/>
      <c r="G7" s="10"/>
      <c r="H7" s="6"/>
      <c r="I7" s="10"/>
      <c r="J7" s="6"/>
    </row>
    <row r="8" spans="1:11" ht="15" x14ac:dyDescent="0.25">
      <c r="A8" s="55" t="s">
        <v>20</v>
      </c>
      <c r="B8" s="55"/>
      <c r="C8" s="131">
        <v>0</v>
      </c>
      <c r="D8" s="10"/>
      <c r="E8" s="10"/>
      <c r="F8" s="10"/>
      <c r="G8" s="10"/>
      <c r="H8" s="6"/>
      <c r="I8" s="10"/>
      <c r="J8" s="6"/>
    </row>
    <row r="9" spans="1:11" x14ac:dyDescent="0.2">
      <c r="A9" s="12" t="s">
        <v>22</v>
      </c>
      <c r="B9" s="12"/>
      <c r="C9" s="46" t="s">
        <v>15</v>
      </c>
      <c r="D9" s="122"/>
      <c r="E9" s="122"/>
      <c r="F9" s="10"/>
      <c r="G9" s="10"/>
      <c r="I9" s="9"/>
      <c r="J9" s="6"/>
    </row>
    <row r="10" spans="1:11" x14ac:dyDescent="0.2">
      <c r="A10" s="12" t="s">
        <v>21</v>
      </c>
      <c r="B10" s="12"/>
      <c r="C10" s="132">
        <v>0</v>
      </c>
      <c r="D10" s="123"/>
      <c r="E10" s="123"/>
      <c r="F10" s="10"/>
      <c r="G10" s="10"/>
      <c r="I10" s="9"/>
      <c r="J10" s="6"/>
    </row>
    <row r="11" spans="1:11" x14ac:dyDescent="0.2">
      <c r="A11" s="12" t="s">
        <v>23</v>
      </c>
      <c r="B11" s="12"/>
      <c r="C11" s="46" t="s">
        <v>15</v>
      </c>
      <c r="D11" s="122"/>
      <c r="E11" s="122"/>
      <c r="F11" s="122"/>
      <c r="G11" s="8"/>
      <c r="H11" s="8"/>
      <c r="I11" s="13"/>
      <c r="J11" s="6"/>
      <c r="K11" s="10"/>
    </row>
    <row r="12" spans="1:11" x14ac:dyDescent="0.2">
      <c r="A12" s="12" t="s">
        <v>24</v>
      </c>
      <c r="B12" s="12"/>
      <c r="C12" s="46" t="s">
        <v>15</v>
      </c>
      <c r="D12" s="122"/>
      <c r="E12" s="122"/>
      <c r="F12" s="122"/>
      <c r="G12" s="12"/>
      <c r="I12" s="9"/>
      <c r="J12" s="6"/>
      <c r="K12" s="6"/>
    </row>
    <row r="13" spans="1:11" x14ac:dyDescent="0.2">
      <c r="A13" s="12" t="s">
        <v>25</v>
      </c>
      <c r="B13" s="12"/>
      <c r="C13" s="46" t="s">
        <v>15</v>
      </c>
      <c r="D13" s="122"/>
      <c r="E13" s="122"/>
      <c r="F13" s="122"/>
      <c r="G13" s="12"/>
      <c r="H13" s="5"/>
      <c r="I13" s="6"/>
      <c r="J13" s="6"/>
      <c r="K13" s="6"/>
    </row>
    <row r="14" spans="1:11" ht="13.5" thickBot="1" x14ac:dyDescent="0.25">
      <c r="A14" s="14" t="s">
        <v>2</v>
      </c>
      <c r="B14" s="14"/>
      <c r="C14" s="5"/>
      <c r="D14" s="5"/>
      <c r="E14" s="5"/>
      <c r="F14" s="5"/>
      <c r="G14" s="5"/>
      <c r="H14" s="5"/>
      <c r="I14" s="6"/>
      <c r="J14" s="6"/>
      <c r="K14" s="6"/>
    </row>
    <row r="15" spans="1:11" ht="14.25" thickTop="1" thickBot="1" x14ac:dyDescent="0.25">
      <c r="A15" s="47" t="s">
        <v>26</v>
      </c>
      <c r="B15" s="105"/>
      <c r="C15" s="5"/>
      <c r="D15" s="5"/>
      <c r="E15" s="5"/>
      <c r="F15" s="5"/>
      <c r="G15" s="5"/>
      <c r="H15" s="5"/>
      <c r="I15" s="6"/>
      <c r="J15" s="6"/>
      <c r="K15" s="6"/>
    </row>
    <row r="16" spans="1:11" ht="14.25" thickTop="1" thickBot="1" x14ac:dyDescent="0.25">
      <c r="A16" s="5"/>
      <c r="B16" s="5"/>
      <c r="C16" s="5"/>
      <c r="D16" s="5"/>
      <c r="E16" s="5"/>
      <c r="F16" s="5"/>
      <c r="G16" s="5"/>
      <c r="H16" s="5"/>
      <c r="I16" s="6"/>
      <c r="J16" s="6"/>
      <c r="K16" s="6"/>
    </row>
    <row r="17" spans="1:11" ht="14.25" thickTop="1" thickBot="1" x14ac:dyDescent="0.25">
      <c r="A17" s="48" t="s">
        <v>27</v>
      </c>
      <c r="B17" s="106"/>
      <c r="C17" s="5"/>
      <c r="D17" s="5"/>
      <c r="E17" s="5"/>
      <c r="F17" s="4"/>
      <c r="G17" s="135">
        <f>IF(AND(C9="oui",C13="oui"),J97-250,J97)</f>
        <v>0</v>
      </c>
      <c r="J17" s="9"/>
    </row>
    <row r="18" spans="1:11" ht="13.5" thickTop="1" x14ac:dyDescent="0.2">
      <c r="A18" s="12" t="s">
        <v>28</v>
      </c>
      <c r="B18" s="12"/>
      <c r="C18" s="8"/>
      <c r="D18" s="8"/>
      <c r="E18" s="8"/>
      <c r="F18" s="133">
        <f>C7*10/100</f>
        <v>0</v>
      </c>
      <c r="G18" s="136"/>
      <c r="J18" s="13"/>
      <c r="K18" s="10"/>
    </row>
    <row r="19" spans="1:11" x14ac:dyDescent="0.2">
      <c r="A19" s="12"/>
      <c r="B19" s="12"/>
      <c r="C19" s="12" t="s">
        <v>33</v>
      </c>
      <c r="D19" s="12"/>
      <c r="E19" s="12"/>
      <c r="F19" s="133">
        <f>IF(C9="oui",-F18/2,0)</f>
        <v>0</v>
      </c>
      <c r="G19" s="136"/>
      <c r="J19" s="13"/>
      <c r="K19" s="10"/>
    </row>
    <row r="20" spans="1:11" x14ac:dyDescent="0.2">
      <c r="A20" s="12"/>
      <c r="B20" s="12"/>
      <c r="C20" s="12" t="s">
        <v>34</v>
      </c>
      <c r="D20" s="12"/>
      <c r="E20" s="12"/>
      <c r="F20" s="133">
        <f>IF(C10&gt;(F18+F19),-(F18+F19),-C10)</f>
        <v>0</v>
      </c>
      <c r="G20" s="136"/>
      <c r="J20" s="13"/>
      <c r="K20" s="10"/>
    </row>
    <row r="21" spans="1:11" x14ac:dyDescent="0.2">
      <c r="A21" s="12"/>
      <c r="B21" s="12"/>
      <c r="C21" s="12" t="s">
        <v>4</v>
      </c>
      <c r="D21" s="12"/>
      <c r="E21" s="12"/>
      <c r="F21" s="134">
        <f>E76</f>
        <v>0</v>
      </c>
      <c r="G21" s="136"/>
      <c r="J21" s="13"/>
      <c r="K21" s="10"/>
    </row>
    <row r="22" spans="1:11" x14ac:dyDescent="0.2">
      <c r="A22" s="12"/>
      <c r="B22" s="12"/>
      <c r="C22" s="12" t="s">
        <v>35</v>
      </c>
      <c r="D22" s="12"/>
      <c r="E22" s="12"/>
      <c r="F22" s="133">
        <f>H75</f>
        <v>0</v>
      </c>
      <c r="G22" s="136"/>
      <c r="J22" s="13"/>
      <c r="K22" s="10"/>
    </row>
    <row r="23" spans="1:11" x14ac:dyDescent="0.2">
      <c r="A23" s="12" t="s">
        <v>29</v>
      </c>
      <c r="B23" s="12"/>
      <c r="C23" s="8"/>
      <c r="D23" s="8"/>
      <c r="E23" s="8"/>
      <c r="F23" s="129">
        <v>0</v>
      </c>
      <c r="G23" s="136"/>
      <c r="J23" s="6"/>
      <c r="K23" s="6"/>
    </row>
    <row r="24" spans="1:11" x14ac:dyDescent="0.2">
      <c r="A24" s="12" t="s">
        <v>30</v>
      </c>
      <c r="B24" s="12"/>
      <c r="C24" s="42">
        <v>0</v>
      </c>
      <c r="D24" s="124"/>
      <c r="E24" s="124"/>
      <c r="F24" s="133">
        <f>C24*30</f>
        <v>0</v>
      </c>
      <c r="G24" s="136"/>
      <c r="J24" s="6"/>
      <c r="K24" s="6"/>
    </row>
    <row r="25" spans="1:11" ht="13.5" thickBot="1" x14ac:dyDescent="0.25">
      <c r="A25" s="12" t="s">
        <v>31</v>
      </c>
      <c r="B25" s="12"/>
      <c r="C25" s="8"/>
      <c r="D25" s="8"/>
      <c r="E25" s="8"/>
      <c r="F25" s="129">
        <v>770</v>
      </c>
      <c r="G25" s="136"/>
      <c r="J25" s="6"/>
      <c r="K25" s="6"/>
    </row>
    <row r="26" spans="1:11" ht="14.25" thickTop="1" thickBot="1" x14ac:dyDescent="0.25">
      <c r="A26" s="49" t="s">
        <v>32</v>
      </c>
      <c r="B26" s="12"/>
      <c r="C26" s="8"/>
      <c r="D26" s="8"/>
      <c r="E26" s="8"/>
      <c r="F26" s="4"/>
      <c r="G26" s="135">
        <f>SUM(F18:F25)</f>
        <v>770</v>
      </c>
      <c r="J26" s="6"/>
      <c r="K26" s="6"/>
    </row>
    <row r="27" spans="1:11" ht="14.25" thickTop="1" thickBot="1" x14ac:dyDescent="0.25">
      <c r="C27" s="8"/>
      <c r="D27" s="8"/>
      <c r="E27" s="8"/>
      <c r="F27" s="50" t="s">
        <v>36</v>
      </c>
      <c r="G27" s="137">
        <f>(G17+F25)*21%</f>
        <v>161.69999999999999</v>
      </c>
      <c r="J27" s="6"/>
      <c r="K27" s="6"/>
    </row>
    <row r="28" spans="1:11" ht="14.25" thickTop="1" thickBot="1" x14ac:dyDescent="0.25">
      <c r="A28" s="17"/>
      <c r="C28" s="8"/>
      <c r="D28" s="8"/>
      <c r="E28" s="8"/>
      <c r="F28" s="18"/>
      <c r="G28" s="136"/>
      <c r="J28" s="6"/>
      <c r="K28" s="6"/>
    </row>
    <row r="29" spans="1:11" ht="14.25" thickTop="1" thickBot="1" x14ac:dyDescent="0.25">
      <c r="A29" s="51" t="s">
        <v>37</v>
      </c>
      <c r="B29" s="107"/>
      <c r="C29" s="8"/>
      <c r="D29" s="8"/>
      <c r="E29" s="8"/>
      <c r="F29" s="19"/>
      <c r="G29" s="138">
        <f>SUM(G17:G27)</f>
        <v>931.7</v>
      </c>
      <c r="J29" s="6"/>
      <c r="K29" s="6"/>
    </row>
    <row r="30" spans="1:11" ht="14.25" thickTop="1" thickBot="1" x14ac:dyDescent="0.25">
      <c r="A30" s="12"/>
      <c r="B30" s="12"/>
      <c r="C30" s="8"/>
      <c r="D30" s="8"/>
      <c r="E30" s="8"/>
      <c r="F30" s="19"/>
      <c r="G30" s="139"/>
      <c r="J30" s="6"/>
      <c r="K30" s="6"/>
    </row>
    <row r="31" spans="1:11" ht="14.25" thickTop="1" thickBot="1" x14ac:dyDescent="0.25">
      <c r="A31" s="52" t="s">
        <v>38</v>
      </c>
      <c r="B31" s="105"/>
      <c r="C31" s="8"/>
      <c r="D31" s="8"/>
      <c r="E31" s="8"/>
      <c r="F31" s="15"/>
      <c r="G31" s="136"/>
      <c r="J31" s="6"/>
      <c r="K31" s="6"/>
    </row>
    <row r="32" spans="1:11" ht="13.5" thickTop="1" x14ac:dyDescent="0.2">
      <c r="A32" s="12"/>
      <c r="B32" s="12"/>
      <c r="C32" s="8"/>
      <c r="D32" s="8"/>
      <c r="E32" s="8"/>
      <c r="F32" s="15"/>
      <c r="G32" s="136"/>
      <c r="J32" s="6"/>
      <c r="K32" s="6"/>
    </row>
    <row r="33" spans="1:27" x14ac:dyDescent="0.2">
      <c r="A33" s="12" t="s">
        <v>39</v>
      </c>
      <c r="B33" s="12"/>
      <c r="C33" s="8"/>
      <c r="D33" s="8"/>
      <c r="E33" s="8"/>
      <c r="F33" s="129">
        <v>0</v>
      </c>
      <c r="G33" s="136"/>
      <c r="J33" s="6"/>
      <c r="K33" s="6"/>
    </row>
    <row r="34" spans="1:27" x14ac:dyDescent="0.2">
      <c r="A34" s="12" t="s">
        <v>40</v>
      </c>
      <c r="B34" s="12"/>
      <c r="C34" s="8"/>
      <c r="D34" s="8"/>
      <c r="E34" s="8"/>
      <c r="F34" s="129">
        <v>0</v>
      </c>
      <c r="G34" s="136"/>
      <c r="J34" s="6"/>
      <c r="K34" s="6"/>
    </row>
    <row r="35" spans="1:27" x14ac:dyDescent="0.2">
      <c r="A35" s="12" t="s">
        <v>41</v>
      </c>
      <c r="B35" s="12"/>
      <c r="C35" s="8"/>
      <c r="D35" s="8"/>
      <c r="E35" s="8"/>
      <c r="F35" s="129">
        <v>0</v>
      </c>
      <c r="G35" s="136"/>
      <c r="J35" s="6"/>
      <c r="K35" s="6"/>
    </row>
    <row r="36" spans="1:27" x14ac:dyDescent="0.2">
      <c r="A36" s="12" t="s">
        <v>42</v>
      </c>
      <c r="B36" s="142"/>
      <c r="C36" s="42">
        <v>0</v>
      </c>
      <c r="D36" s="143"/>
      <c r="E36" s="142"/>
      <c r="F36" s="133">
        <f>C36*50</f>
        <v>0</v>
      </c>
      <c r="G36" s="136"/>
      <c r="J36" s="6"/>
      <c r="K36" s="6"/>
    </row>
    <row r="37" spans="1:27" ht="13.5" thickBot="1" x14ac:dyDescent="0.25">
      <c r="A37" s="12" t="s">
        <v>43</v>
      </c>
      <c r="B37" s="12"/>
      <c r="C37" s="8"/>
      <c r="D37" s="8"/>
      <c r="E37" s="8"/>
      <c r="F37" s="129">
        <v>0</v>
      </c>
      <c r="G37" s="136"/>
      <c r="J37" s="6"/>
      <c r="K37" s="6"/>
    </row>
    <row r="38" spans="1:27" ht="14.25" thickTop="1" thickBot="1" x14ac:dyDescent="0.25">
      <c r="A38" s="16" t="s">
        <v>44</v>
      </c>
      <c r="B38" s="12"/>
      <c r="C38" s="8"/>
      <c r="D38" s="8"/>
      <c r="E38" s="8"/>
      <c r="F38" s="4"/>
      <c r="G38" s="140">
        <f>SUM(F33:F37)</f>
        <v>0</v>
      </c>
      <c r="J38" s="6"/>
      <c r="K38" s="10"/>
    </row>
    <row r="39" spans="1:27" ht="14.25" thickTop="1" thickBot="1" x14ac:dyDescent="0.25">
      <c r="A39" s="53"/>
      <c r="B39" s="8"/>
      <c r="C39" s="8"/>
      <c r="D39" s="8"/>
      <c r="E39" s="8"/>
      <c r="F39" s="50" t="s">
        <v>36</v>
      </c>
      <c r="G39" s="137">
        <f>(F33+F36+F37)*21%</f>
        <v>0</v>
      </c>
      <c r="J39" s="6"/>
      <c r="K39" s="10"/>
    </row>
    <row r="40" spans="1:27" ht="14.25" thickTop="1" thickBot="1" x14ac:dyDescent="0.25">
      <c r="A40" s="54"/>
      <c r="B40" s="8"/>
      <c r="C40" s="8"/>
      <c r="D40" s="8"/>
      <c r="E40" s="8"/>
      <c r="F40" s="45"/>
      <c r="G40" s="10"/>
      <c r="J40" s="6"/>
      <c r="K40" s="10"/>
    </row>
    <row r="41" spans="1:27" ht="14.25" thickTop="1" thickBot="1" x14ac:dyDescent="0.25">
      <c r="A41" s="43" t="s">
        <v>45</v>
      </c>
      <c r="B41" s="107"/>
      <c r="C41" s="8"/>
      <c r="D41" s="8"/>
      <c r="E41" s="8"/>
      <c r="F41" s="44"/>
      <c r="G41" s="141">
        <f>SUM(G38:G39)</f>
        <v>0</v>
      </c>
      <c r="I41" s="17"/>
      <c r="J41" s="6"/>
      <c r="K41" s="10"/>
    </row>
    <row r="42" spans="1:27" ht="13.5" thickTop="1" x14ac:dyDescent="0.2">
      <c r="A42" s="9"/>
      <c r="B42" s="71"/>
      <c r="C42" s="9"/>
      <c r="D42" s="9"/>
      <c r="E42" s="9"/>
      <c r="F42" s="9"/>
      <c r="G42" s="9"/>
      <c r="H42" s="9"/>
      <c r="I42" s="9"/>
      <c r="J42" s="9"/>
      <c r="K42" s="9"/>
    </row>
    <row r="43" spans="1:27" ht="13.5" thickBot="1" x14ac:dyDescent="0.25">
      <c r="C43" s="20"/>
      <c r="D43" s="23"/>
      <c r="E43" s="23"/>
      <c r="F43" s="23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</row>
    <row r="44" spans="1:27" ht="14.25" thickTop="1" thickBot="1" x14ac:dyDescent="0.25">
      <c r="A44" s="57" t="s">
        <v>47</v>
      </c>
      <c r="B44" s="5"/>
      <c r="C44" s="9"/>
      <c r="D44" s="9"/>
      <c r="E44" s="9"/>
      <c r="F44" s="9"/>
      <c r="G44" s="9"/>
      <c r="H44" s="9"/>
      <c r="I44" s="9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</row>
    <row r="45" spans="1:27" ht="14.25" thickTop="1" thickBot="1" x14ac:dyDescent="0.25">
      <c r="A45" s="5"/>
      <c r="B45" s="5"/>
      <c r="C45" s="9"/>
      <c r="D45" s="9"/>
      <c r="E45" s="9"/>
      <c r="F45" s="9"/>
      <c r="G45" s="9"/>
      <c r="H45" s="9"/>
      <c r="I45" s="9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15.75" thickTop="1" x14ac:dyDescent="0.25">
      <c r="A46" s="58" t="s">
        <v>48</v>
      </c>
      <c r="B46" s="108"/>
      <c r="C46" s="59"/>
      <c r="D46" s="59"/>
      <c r="E46" s="59"/>
      <c r="F46" s="60">
        <v>0</v>
      </c>
      <c r="G46" s="61"/>
      <c r="H46" s="62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15" x14ac:dyDescent="0.25">
      <c r="A47" s="63" t="s">
        <v>49</v>
      </c>
      <c r="B47" s="75"/>
      <c r="C47" s="6"/>
      <c r="D47" s="6"/>
      <c r="E47" s="6"/>
      <c r="F47" s="64">
        <v>0</v>
      </c>
      <c r="G47" s="8"/>
      <c r="H47" s="65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15" x14ac:dyDescent="0.25">
      <c r="A48" s="63" t="s">
        <v>19</v>
      </c>
      <c r="B48" s="75"/>
      <c r="C48" s="6"/>
      <c r="D48" s="6"/>
      <c r="E48" s="6"/>
      <c r="F48" s="66">
        <f>SUM(F46:F47)</f>
        <v>0</v>
      </c>
      <c r="G48" s="8"/>
      <c r="H48" s="65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x14ac:dyDescent="0.2">
      <c r="A49" s="67"/>
      <c r="B49" s="5"/>
      <c r="C49" s="5"/>
      <c r="D49" s="5"/>
      <c r="E49" s="5"/>
      <c r="F49" s="68"/>
      <c r="G49" s="5"/>
      <c r="H49" s="69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</row>
    <row r="50" spans="1:27" x14ac:dyDescent="0.2">
      <c r="A50" s="70" t="s">
        <v>50</v>
      </c>
      <c r="B50" s="12"/>
      <c r="C50" s="120">
        <v>1</v>
      </c>
      <c r="D50" s="68"/>
      <c r="E50" s="68"/>
      <c r="F50" s="71"/>
      <c r="G50" s="5"/>
      <c r="H50" s="69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</row>
    <row r="51" spans="1:27" x14ac:dyDescent="0.2">
      <c r="A51" s="72" t="s">
        <v>2</v>
      </c>
      <c r="B51" s="14"/>
      <c r="C51" s="5"/>
      <c r="D51" s="5"/>
      <c r="E51" s="5"/>
      <c r="F51" s="5"/>
      <c r="G51" s="5"/>
      <c r="H51" s="69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x14ac:dyDescent="0.2">
      <c r="A52" s="73" t="s">
        <v>51</v>
      </c>
      <c r="B52" s="82"/>
      <c r="C52" s="8"/>
      <c r="D52" s="8"/>
      <c r="E52" s="8"/>
      <c r="F52" s="74">
        <v>50</v>
      </c>
      <c r="G52" s="75" t="s">
        <v>52</v>
      </c>
      <c r="H52" s="76">
        <f>I117</f>
        <v>0</v>
      </c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x14ac:dyDescent="0.2">
      <c r="A53" s="73" t="s">
        <v>53</v>
      </c>
      <c r="B53" s="82"/>
      <c r="C53" s="8"/>
      <c r="D53" s="8"/>
      <c r="E53" s="8"/>
      <c r="F53" s="74">
        <v>50</v>
      </c>
      <c r="G53" s="6"/>
      <c r="H53" s="77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1:27" x14ac:dyDescent="0.2">
      <c r="A54" s="73" t="s">
        <v>54</v>
      </c>
      <c r="B54" s="82"/>
      <c r="C54" s="8"/>
      <c r="D54" s="8"/>
      <c r="E54" s="8"/>
      <c r="F54" s="78">
        <v>0</v>
      </c>
      <c r="G54" s="6"/>
      <c r="H54" s="77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</row>
    <row r="55" spans="1:27" x14ac:dyDescent="0.2">
      <c r="A55" s="79" t="s">
        <v>31</v>
      </c>
      <c r="B55" s="109"/>
      <c r="C55" s="8"/>
      <c r="D55" s="8"/>
      <c r="E55" s="8"/>
      <c r="F55" s="78">
        <f>G102</f>
        <v>385</v>
      </c>
      <c r="G55" s="6"/>
      <c r="H55" s="77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</row>
    <row r="56" spans="1:27" x14ac:dyDescent="0.2">
      <c r="A56" s="80"/>
      <c r="B56" s="8"/>
      <c r="C56" s="8"/>
      <c r="D56" s="8"/>
      <c r="E56" s="8"/>
      <c r="F56" s="81"/>
      <c r="G56" s="6"/>
      <c r="H56" s="77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</row>
    <row r="57" spans="1:27" x14ac:dyDescent="0.2">
      <c r="A57" s="80"/>
      <c r="B57" s="8"/>
      <c r="C57" s="82" t="s">
        <v>55</v>
      </c>
      <c r="D57" s="125"/>
      <c r="E57" s="125"/>
      <c r="F57" s="83">
        <f>SUM(F52:F56)</f>
        <v>485</v>
      </c>
      <c r="G57" s="75" t="s">
        <v>56</v>
      </c>
      <c r="H57" s="84">
        <f>H52</f>
        <v>0</v>
      </c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</row>
    <row r="58" spans="1:27" x14ac:dyDescent="0.2">
      <c r="A58" s="80"/>
      <c r="B58" s="8"/>
      <c r="C58" s="8"/>
      <c r="D58" s="8"/>
      <c r="E58" s="8"/>
      <c r="F58" s="8"/>
      <c r="G58" s="75" t="s">
        <v>57</v>
      </c>
      <c r="H58" s="84">
        <f>SUM(F52:F56)</f>
        <v>485</v>
      </c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</row>
    <row r="59" spans="1:27" x14ac:dyDescent="0.2">
      <c r="A59" s="80"/>
      <c r="B59" s="8"/>
      <c r="C59" s="8"/>
      <c r="D59" s="8"/>
      <c r="E59" s="8"/>
      <c r="F59" s="8"/>
      <c r="G59" s="75" t="s">
        <v>58</v>
      </c>
      <c r="H59" s="85">
        <f>SUM(H57:H58)</f>
        <v>485</v>
      </c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</row>
    <row r="60" spans="1:27" x14ac:dyDescent="0.2">
      <c r="A60" s="86"/>
      <c r="B60" s="71"/>
      <c r="C60" s="9"/>
      <c r="D60" s="9"/>
      <c r="E60" s="9"/>
      <c r="F60" s="9"/>
      <c r="G60" s="9"/>
      <c r="H60" s="87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</row>
    <row r="61" spans="1:27" x14ac:dyDescent="0.2">
      <c r="A61" s="86"/>
      <c r="B61" s="71"/>
      <c r="C61" s="9"/>
      <c r="D61" s="9"/>
      <c r="E61" s="9"/>
      <c r="F61" s="9"/>
      <c r="G61" s="19" t="s">
        <v>36</v>
      </c>
      <c r="H61" s="88">
        <f>(F52+F55+H52)*21%</f>
        <v>91.35</v>
      </c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</row>
    <row r="62" spans="1:27" ht="13.5" thickBot="1" x14ac:dyDescent="0.25">
      <c r="A62" s="86"/>
      <c r="B62" s="71"/>
      <c r="C62" s="9"/>
      <c r="D62" s="9"/>
      <c r="E62" s="9"/>
      <c r="F62" s="9"/>
      <c r="G62" s="9"/>
      <c r="H62" s="87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</row>
    <row r="63" spans="1:27" ht="14.25" thickTop="1" thickBot="1" x14ac:dyDescent="0.25">
      <c r="A63" s="89"/>
      <c r="B63" s="90"/>
      <c r="C63" s="90"/>
      <c r="D63" s="90"/>
      <c r="E63" s="90"/>
      <c r="F63" s="90"/>
      <c r="G63" s="91" t="s">
        <v>56</v>
      </c>
      <c r="H63" s="92">
        <f>SUM(H59:H61)</f>
        <v>576.35</v>
      </c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</row>
    <row r="64" spans="1:27" ht="13.5" thickTop="1" x14ac:dyDescent="0.2">
      <c r="C64" s="20"/>
      <c r="D64" s="23"/>
      <c r="E64" s="23"/>
      <c r="F64" s="23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</row>
    <row r="65" spans="1:27" x14ac:dyDescent="0.2">
      <c r="C65" s="101" t="s">
        <v>7</v>
      </c>
      <c r="D65" s="101"/>
      <c r="E65" s="104" t="s">
        <v>8</v>
      </c>
      <c r="F65" s="101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</row>
    <row r="66" spans="1:27" x14ac:dyDescent="0.2">
      <c r="C66" s="102"/>
      <c r="D66" s="102"/>
      <c r="E66" s="102"/>
      <c r="F66" s="102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</row>
    <row r="67" spans="1:27" x14ac:dyDescent="0.2">
      <c r="A67" s="22"/>
      <c r="B67" s="114"/>
      <c r="C67" s="103" t="s">
        <v>5</v>
      </c>
      <c r="D67" s="103"/>
      <c r="E67" s="103" t="s">
        <v>6</v>
      </c>
      <c r="F67" s="103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</row>
    <row r="68" spans="1:27" x14ac:dyDescent="0.2">
      <c r="C68" s="99"/>
      <c r="D68" s="99"/>
      <c r="E68" s="99"/>
      <c r="F68" s="99"/>
      <c r="H68" s="20"/>
      <c r="I68" s="20"/>
      <c r="J68" s="20"/>
      <c r="K68" s="20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0"/>
      <c r="Z68" s="20"/>
      <c r="AA68" s="20"/>
    </row>
    <row r="69" spans="1:27" x14ac:dyDescent="0.2">
      <c r="A69" s="24"/>
      <c r="B69" s="115"/>
      <c r="C69" s="103" t="s">
        <v>46</v>
      </c>
      <c r="D69" s="103"/>
      <c r="E69" s="99"/>
      <c r="F69" s="10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0"/>
      <c r="Z69" s="20"/>
      <c r="AA69" s="20"/>
    </row>
    <row r="70" spans="1:27" hidden="1" x14ac:dyDescent="0.2">
      <c r="A70" s="24"/>
      <c r="B70" s="115"/>
      <c r="C70" s="56"/>
      <c r="D70" s="56"/>
      <c r="E70" s="56"/>
      <c r="F70" s="56"/>
      <c r="G70" s="20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0"/>
      <c r="Z70" s="20"/>
      <c r="AA70" s="20"/>
    </row>
    <row r="71" spans="1:27" hidden="1" x14ac:dyDescent="0.2">
      <c r="A71" s="24"/>
      <c r="B71" s="115"/>
      <c r="C71" s="56"/>
      <c r="D71" s="56"/>
      <c r="E71" s="56"/>
      <c r="F71" s="56"/>
      <c r="G71" s="20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0"/>
      <c r="Z71" s="20"/>
      <c r="AA71" s="20"/>
    </row>
    <row r="72" spans="1:27" hidden="1" x14ac:dyDescent="0.2">
      <c r="A72" s="24"/>
      <c r="B72" s="115"/>
      <c r="C72" s="15">
        <f>IF(C11="oui",-1500,0)</f>
        <v>0</v>
      </c>
      <c r="D72" s="15"/>
      <c r="E72" s="15"/>
      <c r="F72" s="15"/>
      <c r="G72" s="23">
        <f>IF(AND(C9="oui",C11="oui"),-750,0)</f>
        <v>0</v>
      </c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0"/>
      <c r="Z72" s="20"/>
      <c r="AA72" s="20"/>
    </row>
    <row r="73" spans="1:27" hidden="1" x14ac:dyDescent="0.2">
      <c r="A73" s="24"/>
      <c r="B73" s="115"/>
      <c r="C73" s="15">
        <f>IF(C11="oui",-750,0)</f>
        <v>0</v>
      </c>
      <c r="D73" s="15"/>
      <c r="E73" s="15"/>
      <c r="F73" s="15"/>
      <c r="G73" s="23">
        <f>IF(AND(C9="non",C11="oui"),-1500,0)</f>
        <v>0</v>
      </c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0"/>
      <c r="Z73" s="20"/>
      <c r="AA73" s="20"/>
    </row>
    <row r="74" spans="1:27" hidden="1" x14ac:dyDescent="0.2">
      <c r="A74" s="24"/>
      <c r="B74" s="126">
        <f>IF(C11="oui",-1500,0)</f>
        <v>0</v>
      </c>
      <c r="C74" s="127">
        <f>IF(AND(C9="oui",C11="oui"),-750,0)</f>
        <v>0</v>
      </c>
      <c r="D74" s="127"/>
      <c r="E74" s="127"/>
      <c r="F74" s="127">
        <f>IF(AND(C11="oui",C12="oui"),-1000,0)</f>
        <v>0</v>
      </c>
      <c r="G74" s="127"/>
      <c r="H74" s="127">
        <f>IF(G75=50,0,G75)</f>
        <v>0</v>
      </c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0"/>
      <c r="Z74" s="20"/>
      <c r="AA74" s="20"/>
    </row>
    <row r="75" spans="1:27" hidden="1" x14ac:dyDescent="0.2">
      <c r="A75" s="24"/>
      <c r="B75" s="126">
        <f>IF(C11="oui",-750,0)</f>
        <v>0</v>
      </c>
      <c r="C75" s="127">
        <f>IF(AND(C9="non",C11="oui"),-1500,0)</f>
        <v>0</v>
      </c>
      <c r="D75" s="127"/>
      <c r="E75" s="127"/>
      <c r="F75" s="127">
        <f>-F74</f>
        <v>0</v>
      </c>
      <c r="G75" s="127">
        <f>IF(F75&gt;(F18+F19+F21-50),-(F18+F19+F21-50),F74)</f>
        <v>50</v>
      </c>
      <c r="H75" s="127">
        <f>IF(C12="non",0,H74)</f>
        <v>0</v>
      </c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0"/>
      <c r="Z75" s="20"/>
      <c r="AA75" s="20"/>
    </row>
    <row r="76" spans="1:27" ht="13.5" hidden="1" thickBot="1" x14ac:dyDescent="0.25">
      <c r="A76" s="24"/>
      <c r="B76" s="127"/>
      <c r="C76" s="127">
        <f>SUM(C74:C75)</f>
        <v>0</v>
      </c>
      <c r="D76" s="127">
        <f>IF(C78&gt;(F18+F19-50),-(F18+F19-50),C76)</f>
        <v>50</v>
      </c>
      <c r="E76" s="127">
        <f>IF(D76=50,0,D76)</f>
        <v>0</v>
      </c>
      <c r="F76" s="127"/>
      <c r="G76" s="127"/>
      <c r="H76" s="127"/>
      <c r="I76" s="23"/>
      <c r="J76" s="23"/>
      <c r="K76" s="23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</row>
    <row r="77" spans="1:27" ht="13.5" hidden="1" thickBot="1" x14ac:dyDescent="0.25">
      <c r="A77" s="9"/>
      <c r="B77" s="127"/>
      <c r="C77" s="127"/>
      <c r="D77" s="127"/>
      <c r="E77" s="127"/>
      <c r="F77" s="127"/>
      <c r="G77" s="127"/>
      <c r="H77" s="127"/>
      <c r="I77" s="21"/>
      <c r="J77" s="21"/>
      <c r="K77" s="21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 ht="13.5" hidden="1" thickBot="1" x14ac:dyDescent="0.25">
      <c r="A78" s="9"/>
      <c r="B78" s="127"/>
      <c r="C78" s="127">
        <f>-C76</f>
        <v>0</v>
      </c>
      <c r="D78" s="127"/>
      <c r="E78" s="127"/>
      <c r="F78" s="127"/>
      <c r="G78" s="127"/>
      <c r="H78" s="128"/>
      <c r="I78" s="25"/>
      <c r="J78" s="25"/>
      <c r="K78" s="25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idden="1" x14ac:dyDescent="0.2">
      <c r="A79" s="9"/>
      <c r="B79" s="71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idden="1" x14ac:dyDescent="0.2">
      <c r="A80" s="9"/>
      <c r="B80" s="71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idden="1" x14ac:dyDescent="0.2">
      <c r="A81" s="9" t="s">
        <v>1</v>
      </c>
      <c r="B81" s="71"/>
      <c r="C81" s="9"/>
      <c r="D81" s="9"/>
      <c r="E81" s="9"/>
      <c r="F81" s="9"/>
      <c r="G81" s="9" t="s">
        <v>9</v>
      </c>
      <c r="H81" s="9" t="s">
        <v>10</v>
      </c>
      <c r="I81" s="9"/>
      <c r="J81" s="19" t="s">
        <v>14</v>
      </c>
      <c r="K81" s="19" t="s">
        <v>14</v>
      </c>
      <c r="L81" s="19" t="s">
        <v>14</v>
      </c>
      <c r="M81" s="19" t="s">
        <v>14</v>
      </c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idden="1" x14ac:dyDescent="0.2">
      <c r="A82" s="9"/>
      <c r="B82" s="71"/>
      <c r="C82" s="9"/>
      <c r="D82" s="9"/>
      <c r="E82" s="9"/>
      <c r="F82" s="9"/>
      <c r="G82" s="9"/>
      <c r="H82" s="9">
        <v>525</v>
      </c>
      <c r="I82" s="9"/>
      <c r="J82" s="19" t="s">
        <v>15</v>
      </c>
      <c r="K82" s="19" t="s">
        <v>15</v>
      </c>
      <c r="L82" s="19" t="s">
        <v>15</v>
      </c>
      <c r="M82" s="19" t="s">
        <v>15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idden="1" x14ac:dyDescent="0.2">
      <c r="A83" s="9"/>
      <c r="B83" s="71"/>
      <c r="C83" s="9"/>
      <c r="D83" s="9"/>
      <c r="E83" s="9"/>
      <c r="F83" s="9"/>
      <c r="G83" s="9"/>
      <c r="H83" s="9">
        <v>100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idden="1" x14ac:dyDescent="0.2">
      <c r="A84" s="9"/>
      <c r="B84" s="71"/>
      <c r="C84" s="9"/>
      <c r="D84" s="9"/>
      <c r="E84" s="9"/>
      <c r="F84" s="9"/>
      <c r="G84" s="9"/>
      <c r="H84" s="9">
        <v>675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idden="1" x14ac:dyDescent="0.2">
      <c r="A85" s="9"/>
      <c r="B85" s="71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idden="1" x14ac:dyDescent="0.2">
      <c r="A86" s="9"/>
      <c r="B86" s="71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idden="1" x14ac:dyDescent="0.2">
      <c r="A87" s="9"/>
      <c r="B87" s="71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4.25" hidden="1" x14ac:dyDescent="0.2">
      <c r="A88" s="26" t="s">
        <v>11</v>
      </c>
      <c r="B88" s="116"/>
      <c r="C88" s="110"/>
      <c r="D88" s="110"/>
      <c r="E88" s="110"/>
      <c r="F88" s="110"/>
      <c r="G88" s="26" t="s">
        <v>11</v>
      </c>
      <c r="H88" s="27" t="s">
        <v>12</v>
      </c>
      <c r="I88" s="28"/>
      <c r="J88" s="26" t="s">
        <v>3</v>
      </c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5" hidden="1" x14ac:dyDescent="0.25">
      <c r="A89" s="29">
        <v>0</v>
      </c>
      <c r="B89" s="117"/>
      <c r="C89" s="111"/>
      <c r="D89" s="111"/>
      <c r="E89" s="111"/>
      <c r="F89" s="111"/>
      <c r="G89" s="29">
        <v>7500</v>
      </c>
      <c r="H89" s="31">
        <v>4.5600000000000002E-2</v>
      </c>
      <c r="I89" s="32"/>
      <c r="J89" s="29">
        <f>IF($C$7&lt;G89,$C$7*H89,G89*H89)</f>
        <v>0</v>
      </c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5" hidden="1" x14ac:dyDescent="0.25">
      <c r="A90" s="29">
        <v>7500</v>
      </c>
      <c r="B90" s="117"/>
      <c r="C90" s="111"/>
      <c r="D90" s="111"/>
      <c r="E90" s="111"/>
      <c r="F90" s="111"/>
      <c r="G90" s="29">
        <v>17500</v>
      </c>
      <c r="H90" s="31">
        <v>2.8500000000000001E-2</v>
      </c>
      <c r="I90" s="32"/>
      <c r="J90" s="30" t="str">
        <f t="shared" ref="J90:J95" si="0">IF($C$7&lt;=A90," ",IF($C$7&lt;G90,($C$7-G89)*H90,(G90-A90)*H90))</f>
        <v xml:space="preserve"> </v>
      </c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5" hidden="1" x14ac:dyDescent="0.25">
      <c r="A91" s="29">
        <v>17500</v>
      </c>
      <c r="B91" s="117"/>
      <c r="C91" s="111"/>
      <c r="D91" s="111"/>
      <c r="E91" s="111"/>
      <c r="F91" s="111"/>
      <c r="G91" s="29">
        <v>30000</v>
      </c>
      <c r="H91" s="31">
        <v>2.2800000000000001E-2</v>
      </c>
      <c r="I91" s="32"/>
      <c r="J91" s="30" t="str">
        <f t="shared" si="0"/>
        <v xml:space="preserve"> </v>
      </c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5" hidden="1" x14ac:dyDescent="0.25">
      <c r="A92" s="29">
        <v>30000</v>
      </c>
      <c r="B92" s="117"/>
      <c r="C92" s="111"/>
      <c r="D92" s="111"/>
      <c r="E92" s="111"/>
      <c r="F92" s="111"/>
      <c r="G92" s="29">
        <v>45495</v>
      </c>
      <c r="H92" s="31">
        <v>1.7100000000000001E-2</v>
      </c>
      <c r="I92" s="32"/>
      <c r="J92" s="30" t="str">
        <f t="shared" si="0"/>
        <v xml:space="preserve"> </v>
      </c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5" hidden="1" x14ac:dyDescent="0.25">
      <c r="A93" s="29">
        <v>45495</v>
      </c>
      <c r="B93" s="117"/>
      <c r="C93" s="111"/>
      <c r="D93" s="111"/>
      <c r="E93" s="111"/>
      <c r="F93" s="111"/>
      <c r="G93" s="29">
        <v>64095</v>
      </c>
      <c r="H93" s="31">
        <v>1.14E-2</v>
      </c>
      <c r="I93" s="32"/>
      <c r="J93" s="30" t="str">
        <f t="shared" si="0"/>
        <v xml:space="preserve"> </v>
      </c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5" hidden="1" x14ac:dyDescent="0.25">
      <c r="A94" s="29">
        <v>64095</v>
      </c>
      <c r="B94" s="117"/>
      <c r="C94" s="111"/>
      <c r="D94" s="111"/>
      <c r="E94" s="111"/>
      <c r="F94" s="111"/>
      <c r="G94" s="29">
        <v>250095</v>
      </c>
      <c r="H94" s="31">
        <v>5.7000000000000002E-3</v>
      </c>
      <c r="I94" s="32"/>
      <c r="J94" s="30" t="str">
        <f t="shared" si="0"/>
        <v xml:space="preserve"> </v>
      </c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5" hidden="1" x14ac:dyDescent="0.25">
      <c r="A95" s="29">
        <v>250095</v>
      </c>
      <c r="B95" s="117"/>
      <c r="C95" s="111"/>
      <c r="D95" s="111"/>
      <c r="E95" s="111"/>
      <c r="F95" s="111"/>
      <c r="G95" s="29">
        <f>$C$7</f>
        <v>0</v>
      </c>
      <c r="H95" s="31">
        <v>5.6999999999999998E-4</v>
      </c>
      <c r="I95" s="32"/>
      <c r="J95" s="30" t="str">
        <f t="shared" si="0"/>
        <v xml:space="preserve"> </v>
      </c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5" hidden="1" x14ac:dyDescent="0.25">
      <c r="A96" s="33"/>
      <c r="B96" s="34"/>
      <c r="C96" s="34"/>
      <c r="D96" s="34"/>
      <c r="E96" s="34"/>
      <c r="F96" s="34"/>
      <c r="G96" s="34"/>
      <c r="H96" s="35"/>
      <c r="I96" s="36"/>
      <c r="J96" s="36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5" hidden="1" x14ac:dyDescent="0.25">
      <c r="A97" s="26" t="s">
        <v>13</v>
      </c>
      <c r="B97" s="37"/>
      <c r="C97" s="37"/>
      <c r="D97" s="37"/>
      <c r="E97" s="37"/>
      <c r="F97" s="37"/>
      <c r="G97" s="34"/>
      <c r="H97" s="38"/>
      <c r="I97" s="36"/>
      <c r="J97" s="39">
        <f>SUM(J89:J96)</f>
        <v>0</v>
      </c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idden="1" x14ac:dyDescent="0.2">
      <c r="A98" s="9"/>
      <c r="B98" s="71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idden="1" x14ac:dyDescent="0.2">
      <c r="A99" s="9"/>
      <c r="B99" s="71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idden="1" x14ac:dyDescent="0.2">
      <c r="C100" s="20"/>
      <c r="D100" s="23"/>
      <c r="E100" s="23"/>
      <c r="F100" s="23"/>
      <c r="G100" s="20">
        <f>IF(C50=1,385,0)</f>
        <v>385</v>
      </c>
      <c r="H100" s="20">
        <f>IF(C50=2,535,0)</f>
        <v>0</v>
      </c>
      <c r="I100" s="20">
        <f>IF(C50&gt;2,(535+(C50-2)*200),0)</f>
        <v>0</v>
      </c>
    </row>
    <row r="101" spans="1:27" hidden="1" x14ac:dyDescent="0.2">
      <c r="C101" s="20"/>
      <c r="D101" s="23"/>
      <c r="E101" s="23"/>
      <c r="F101" s="23"/>
      <c r="G101" s="20"/>
      <c r="H101" s="20"/>
      <c r="I101" s="20"/>
    </row>
    <row r="102" spans="1:27" hidden="1" x14ac:dyDescent="0.2">
      <c r="C102" s="20"/>
      <c r="D102" s="23"/>
      <c r="E102" s="23"/>
      <c r="F102" s="23"/>
      <c r="G102" s="20">
        <f>SUM(G100:I100)</f>
        <v>385</v>
      </c>
      <c r="H102" s="20"/>
      <c r="I102" s="20"/>
    </row>
    <row r="103" spans="1:27" hidden="1" x14ac:dyDescent="0.2">
      <c r="C103" s="20"/>
      <c r="D103" s="23"/>
      <c r="E103" s="23"/>
      <c r="F103" s="23"/>
      <c r="G103" s="20"/>
      <c r="H103" s="20"/>
      <c r="I103" s="20"/>
    </row>
    <row r="104" spans="1:27" hidden="1" x14ac:dyDescent="0.2">
      <c r="C104" s="20"/>
      <c r="D104" s="23"/>
      <c r="E104" s="23"/>
      <c r="F104" s="23"/>
      <c r="G104" s="20"/>
      <c r="H104" s="20"/>
      <c r="I104" s="20"/>
    </row>
    <row r="105" spans="1:27" hidden="1" x14ac:dyDescent="0.2">
      <c r="C105" s="20"/>
      <c r="D105" s="23"/>
      <c r="E105" s="23"/>
      <c r="F105" s="23"/>
      <c r="G105" s="20"/>
      <c r="H105" s="20"/>
      <c r="I105" s="20"/>
    </row>
    <row r="106" spans="1:27" ht="15" hidden="1" x14ac:dyDescent="0.25">
      <c r="A106" s="93" t="s">
        <v>59</v>
      </c>
      <c r="B106" s="118"/>
      <c r="C106" s="112"/>
      <c r="D106" s="112"/>
      <c r="E106" s="112"/>
      <c r="F106" s="112"/>
      <c r="G106" s="94">
        <f>F48</f>
        <v>0</v>
      </c>
      <c r="H106" s="95"/>
      <c r="I106" s="36"/>
    </row>
    <row r="107" spans="1:27" ht="14.25" hidden="1" x14ac:dyDescent="0.2">
      <c r="A107" s="26" t="s">
        <v>11</v>
      </c>
      <c r="B107" s="116"/>
      <c r="C107" s="110"/>
      <c r="D107" s="110"/>
      <c r="E107" s="110"/>
      <c r="F107" s="110"/>
      <c r="G107" s="26" t="s">
        <v>11</v>
      </c>
      <c r="H107" s="27" t="s">
        <v>60</v>
      </c>
      <c r="I107" s="26" t="s">
        <v>61</v>
      </c>
    </row>
    <row r="108" spans="1:27" ht="15" hidden="1" x14ac:dyDescent="0.25">
      <c r="A108" s="94">
        <v>0</v>
      </c>
      <c r="B108" s="119"/>
      <c r="C108" s="113"/>
      <c r="D108" s="113"/>
      <c r="E108" s="113"/>
      <c r="F108" s="113"/>
      <c r="G108" s="94">
        <v>7500</v>
      </c>
      <c r="H108" s="31">
        <v>1.4250000000000001E-2</v>
      </c>
      <c r="I108" s="94">
        <f>IF(F48&lt;G108,F48*H108,G108*H108)</f>
        <v>0</v>
      </c>
    </row>
    <row r="109" spans="1:27" ht="15" hidden="1" x14ac:dyDescent="0.25">
      <c r="A109" s="94">
        <v>7500</v>
      </c>
      <c r="B109" s="119"/>
      <c r="C109" s="113"/>
      <c r="D109" s="113"/>
      <c r="E109" s="113"/>
      <c r="F109" s="113"/>
      <c r="G109" s="94">
        <v>17500</v>
      </c>
      <c r="H109" s="31">
        <v>1.14E-2</v>
      </c>
      <c r="I109" s="94" t="str">
        <f>IF(F48&lt;=A109," ",IF(F48&lt;G109,(F48-G108)*H109,(G109-A109)*H109))</f>
        <v xml:space="preserve"> </v>
      </c>
    </row>
    <row r="110" spans="1:27" ht="15" hidden="1" x14ac:dyDescent="0.25">
      <c r="A110" s="94">
        <v>17500</v>
      </c>
      <c r="B110" s="119"/>
      <c r="C110" s="113"/>
      <c r="D110" s="113"/>
      <c r="E110" s="113"/>
      <c r="F110" s="113"/>
      <c r="G110" s="94">
        <v>30000</v>
      </c>
      <c r="H110" s="31">
        <v>6.8399999999999997E-3</v>
      </c>
      <c r="I110" s="94" t="str">
        <f>IF(F48&lt;=A110," ",IF(F48&lt;G110,(F48-G109)*H110,(G110-A110)*H110))</f>
        <v xml:space="preserve"> </v>
      </c>
    </row>
    <row r="111" spans="1:27" ht="15" hidden="1" x14ac:dyDescent="0.25">
      <c r="A111" s="94">
        <v>30000</v>
      </c>
      <c r="B111" s="119"/>
      <c r="C111" s="113"/>
      <c r="D111" s="113"/>
      <c r="E111" s="113"/>
      <c r="F111" s="113"/>
      <c r="G111" s="94">
        <v>45495</v>
      </c>
      <c r="H111" s="31">
        <v>5.7000000000000002E-3</v>
      </c>
      <c r="I111" s="94" t="str">
        <f>IF(F48&lt;=A111," ",IF(F48&lt;G111,(F48-G110)*H111,(G111-A111)*H111))</f>
        <v xml:space="preserve"> </v>
      </c>
    </row>
    <row r="112" spans="1:27" ht="15" hidden="1" x14ac:dyDescent="0.25">
      <c r="A112" s="94">
        <v>45495</v>
      </c>
      <c r="B112" s="119"/>
      <c r="C112" s="113"/>
      <c r="D112" s="113"/>
      <c r="E112" s="113"/>
      <c r="F112" s="113"/>
      <c r="G112" s="94">
        <v>64095</v>
      </c>
      <c r="H112" s="31">
        <v>4.5599999999999998E-3</v>
      </c>
      <c r="I112" s="94" t="str">
        <f>IF(F48&lt;=A112," ",IF(F48&lt;G112,(F48-G111)*H112,(G112-A112)*H112))</f>
        <v xml:space="preserve"> </v>
      </c>
    </row>
    <row r="113" spans="1:9" ht="15" hidden="1" x14ac:dyDescent="0.25">
      <c r="A113" s="94">
        <v>64095</v>
      </c>
      <c r="B113" s="119"/>
      <c r="C113" s="113"/>
      <c r="D113" s="113"/>
      <c r="E113" s="113"/>
      <c r="F113" s="113"/>
      <c r="G113" s="94">
        <v>250095</v>
      </c>
      <c r="H113" s="31">
        <v>2.2799999999999999E-3</v>
      </c>
      <c r="I113" s="94" t="str">
        <f>IF(F48&lt;=A113," ",IF(F48&lt;G113,(F48-G112)*H113,(G113-A113)*H113))</f>
        <v xml:space="preserve"> </v>
      </c>
    </row>
    <row r="114" spans="1:9" ht="15" hidden="1" x14ac:dyDescent="0.25">
      <c r="A114" s="94">
        <v>250095</v>
      </c>
      <c r="B114" s="119"/>
      <c r="C114" s="113"/>
      <c r="D114" s="113"/>
      <c r="E114" s="113"/>
      <c r="F114" s="113"/>
      <c r="G114" s="94">
        <f>F48</f>
        <v>0</v>
      </c>
      <c r="H114" s="96">
        <v>4.5600000000000003E-4</v>
      </c>
      <c r="I114" s="94" t="str">
        <f>IF(F48&lt;=A114,"E90",IF(F48&lt;G114,(F48-G113)*H114,(G114-A114)*H114))</f>
        <v>E90</v>
      </c>
    </row>
    <row r="115" spans="1:9" ht="15" hidden="1" x14ac:dyDescent="0.25">
      <c r="A115" s="36"/>
      <c r="B115" s="34"/>
      <c r="C115" s="36"/>
      <c r="D115" s="36"/>
      <c r="E115" s="36"/>
      <c r="F115" s="36"/>
      <c r="G115" s="36"/>
      <c r="H115" s="36"/>
      <c r="I115" s="36"/>
    </row>
    <row r="116" spans="1:9" ht="15" hidden="1" x14ac:dyDescent="0.25">
      <c r="A116" s="26" t="s">
        <v>13</v>
      </c>
      <c r="B116" s="37"/>
      <c r="C116" s="37"/>
      <c r="D116" s="37"/>
      <c r="E116" s="37"/>
      <c r="F116" s="37"/>
      <c r="G116" s="36"/>
      <c r="H116" s="36" t="s">
        <v>62</v>
      </c>
      <c r="I116" s="97">
        <f>SUM(I108:I115)</f>
        <v>0</v>
      </c>
    </row>
    <row r="117" spans="1:9" hidden="1" x14ac:dyDescent="0.2">
      <c r="A117" s="9"/>
      <c r="B117" s="71"/>
      <c r="C117" s="9"/>
      <c r="D117" s="9"/>
      <c r="E117" s="9"/>
      <c r="F117" s="9"/>
      <c r="G117" s="9"/>
      <c r="H117" s="9" t="s">
        <v>63</v>
      </c>
      <c r="I117" s="98">
        <f>I116/4</f>
        <v>0</v>
      </c>
    </row>
    <row r="118" spans="1:9" hidden="1" x14ac:dyDescent="0.2"/>
    <row r="119" spans="1:9" hidden="1" x14ac:dyDescent="0.2"/>
    <row r="120" spans="1:9" hidden="1" x14ac:dyDescent="0.2"/>
    <row r="121" spans="1:9" hidden="1" x14ac:dyDescent="0.2"/>
    <row r="122" spans="1:9" hidden="1" x14ac:dyDescent="0.2"/>
    <row r="123" spans="1:9" hidden="1" x14ac:dyDescent="0.2"/>
    <row r="124" spans="1:9" hidden="1" x14ac:dyDescent="0.2"/>
    <row r="125" spans="1:9" hidden="1" x14ac:dyDescent="0.2"/>
    <row r="126" spans="1:9" hidden="1" x14ac:dyDescent="0.2"/>
    <row r="127" spans="1:9" hidden="1" x14ac:dyDescent="0.2"/>
    <row r="128" spans="1:9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</sheetData>
  <sheetProtection algorithmName="SHA-512" hashValue="zilJg2OAjZdFJi+K3SZ3qql3VWgfGP3Sj/bSOIRjneS/hRyzoJxm7IcIL5OHL9Df6ANRkWcy4PPVy96qm2uuXQ==" saltValue="d4gJGc7uCN1vG2/NqIlWuA==" spinCount="100000" sheet="1" objects="1" scenarios="1"/>
  <phoneticPr fontId="0" type="noConversion"/>
  <dataValidations count="5">
    <dataValidation type="list" allowBlank="1" showInputMessage="1" showErrorMessage="1" sqref="C9:E9">
      <formula1>$J$81:$J$82</formula1>
    </dataValidation>
    <dataValidation type="list" allowBlank="1" showInputMessage="1" showErrorMessage="1" sqref="C11:F11">
      <formula1>$K$81:$K$82</formula1>
    </dataValidation>
    <dataValidation type="list" allowBlank="1" showInputMessage="1" showErrorMessage="1" sqref="C12:F12">
      <formula1>$L$81:$L$82</formula1>
    </dataValidation>
    <dataValidation type="list" allowBlank="1" showInputMessage="1" showErrorMessage="1" sqref="C13:F13">
      <formula1>$M$81:$M$82</formula1>
    </dataValidation>
    <dataValidation type="list" allowBlank="1" showInputMessage="1" showErrorMessage="1" sqref="F50">
      <formula1>$H$60:$H$61</formula1>
    </dataValidation>
  </dataValidations>
  <hyperlinks>
    <hyperlink ref="C67" r:id="rId1"/>
    <hyperlink ref="E67" r:id="rId2"/>
    <hyperlink ref="C65" r:id="rId3"/>
    <hyperlink ref="E65" r:id="rId4"/>
    <hyperlink ref="C69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VBIFMH</vt:lpstr>
      <vt:lpstr>VBIFMH!_1._Zegels_Minuut_Brevet</vt:lpstr>
      <vt:lpstr>VBIFMH!_2._Registratie_Minuut_Brevet</vt:lpstr>
      <vt:lpstr>VBIFMH!_3._Registratie_aanhangsel</vt:lpstr>
      <vt:lpstr>VBIFMH!Aard</vt:lpstr>
      <vt:lpstr>VBIFMH!Afdrukbereik</vt:lpstr>
      <vt:lpstr>VBIFMH!Datum</vt:lpstr>
      <vt:lpstr>VBIFMH!KOSTENFICHE</vt:lpstr>
      <vt:lpstr>VBIFMH!Naam</vt:lpstr>
      <vt:lpstr>VBIFMH!Rep.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2014-11-23T21:03:11Z</dcterms:modified>
</cp:coreProperties>
</file>