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MH" sheetId="1" r:id="rId1"/>
  </sheets>
  <definedNames>
    <definedName name="_1._Zegels_Minuut_Brevet" localSheetId="0">VBIFPHMH!$A$17:$J$17</definedName>
    <definedName name="_1._Zegels_Minuut_Brevet">#REF!</definedName>
    <definedName name="_10._Tweede_getuigschrift" localSheetId="0">VBIFPHMH!#REF!</definedName>
    <definedName name="_10._Tweede_getuigschrift">#REF!</definedName>
    <definedName name="_11._Kadaster_uittreksel" localSheetId="0">VBIFPHMH!#REF!</definedName>
    <definedName name="_11._Kadaster_uittreksel">#REF!</definedName>
    <definedName name="_12._Getuigen" localSheetId="0">VBIFPHMH!#REF!</definedName>
    <definedName name="_12._Getuigen">#REF!</definedName>
    <definedName name="_13._Allerlei_uitgaven" localSheetId="0">VBIFPHMH!#REF!</definedName>
    <definedName name="_13._Allerlei_uitgaven">#REF!</definedName>
    <definedName name="_14." localSheetId="0">VBIFPHMH!#REF!</definedName>
    <definedName name="_14.">#REF!</definedName>
    <definedName name="_15." localSheetId="0">VBIFPHMH!#REF!</definedName>
    <definedName name="_15.">#REF!</definedName>
    <definedName name="_2._Registratie_Minuut_Brevet" localSheetId="0">VBIFPHMH!$C$23:$K$23</definedName>
    <definedName name="_2._Registratie_Minuut_Brevet">#REF!</definedName>
    <definedName name="_3._Registratie_aanhangsel" localSheetId="0">VBIFPHMH!$F$24:$K$24</definedName>
    <definedName name="_3._Registratie_aanhangsel">#REF!</definedName>
    <definedName name="_4.Zegels_afschrift_grosse" localSheetId="0">VBIFPHMH!#REF!</definedName>
    <definedName name="_4.Zegels_afschrift_grosse">#REF!</definedName>
    <definedName name="_5._Hypotheek__inschr._overschr._doorh." localSheetId="0">VBIFPHMH!#REF!</definedName>
    <definedName name="_5._Hypotheek__inschr._overschr._doorh.">#REF!</definedName>
    <definedName name="_6._Loon_pandbewaarder" localSheetId="0">VBIFPHMH!#REF!</definedName>
    <definedName name="_6._Loon_pandbewaarder">#REF!</definedName>
    <definedName name="_7._Zegels__bord._aanh." localSheetId="0">VBIFPHMH!#REF!</definedName>
    <definedName name="_7._Zegels__bord._aanh.">#REF!</definedName>
    <definedName name="_8._Opzoekingen" localSheetId="0">VBIFPHMH!#REF!</definedName>
    <definedName name="_8._Opzoekingen">#REF!</definedName>
    <definedName name="_9._Hypothecair_getuigschrift" localSheetId="0">VBIFPHMH!#REF!</definedName>
    <definedName name="_9._Hypothecair_getuigschrift">#REF!</definedName>
    <definedName name="Aard" localSheetId="0">VBIFPHMH!$C$4:$J$4</definedName>
    <definedName name="Aard">#REF!</definedName>
    <definedName name="_xlnm.Print_Area" localSheetId="0">VBIFPHMH!$A$1:$I$98</definedName>
    <definedName name="Datum" localSheetId="0">VBIFPHMH!$C$4:$K$39</definedName>
    <definedName name="Datum">#REF!</definedName>
    <definedName name="gemeentelijke_info">#REF!</definedName>
    <definedName name="Kantoor_van_Notaris_J._SIMONART_te_Leuven" localSheetId="0">VBIFPHMH!#REF!</definedName>
    <definedName name="Kantoor_van_Notaris_J._SIMONART_te_Leuven">#REF!</definedName>
    <definedName name="KOSTENFICHE" localSheetId="0">VBIFPHMH!$A$1:$K$39</definedName>
    <definedName name="KOSTENFICHE">#REF!</definedName>
    <definedName name="Last_Row">IF(Values_Entered,Header_Row+Number_of_Payments,Header_Row)</definedName>
    <definedName name="Naam" localSheetId="0">VBIFPHMH!$C$9:$J$9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VBIFPHMH!$J$4:$J$41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VBIFPHMH!#REF!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VBIFPHMH!$A$3:$K$39</definedName>
  </definedNames>
  <calcPr calcId="152511"/>
</workbook>
</file>

<file path=xl/calcChain.xml><?xml version="1.0" encoding="utf-8"?>
<calcChain xmlns="http://schemas.openxmlformats.org/spreadsheetml/2006/main">
  <c r="E36" i="1" l="1"/>
  <c r="C7" i="1"/>
  <c r="J220" i="1" s="1"/>
  <c r="E19" i="1"/>
  <c r="E24" i="1"/>
  <c r="F38" i="1"/>
  <c r="D47" i="1"/>
  <c r="D55" i="1" s="1"/>
  <c r="D63" i="1"/>
  <c r="D66" i="1"/>
  <c r="D69" i="1"/>
  <c r="C82" i="1"/>
  <c r="C121" i="1" s="1"/>
  <c r="A105" i="1"/>
  <c r="C59" i="1" s="1"/>
  <c r="C107" i="1"/>
  <c r="C109" i="1" s="1"/>
  <c r="D89" i="1" s="1"/>
  <c r="D107" i="1"/>
  <c r="E107" i="1"/>
  <c r="C113" i="1"/>
  <c r="E115" i="1"/>
  <c r="E116" i="1"/>
  <c r="E123" i="1" s="1"/>
  <c r="E124" i="1" s="1"/>
  <c r="G86" i="1" s="1"/>
  <c r="G91" i="1" s="1"/>
  <c r="E117" i="1"/>
  <c r="E118" i="1"/>
  <c r="E119" i="1"/>
  <c r="E120" i="1"/>
  <c r="E121" i="1"/>
  <c r="G131" i="1"/>
  <c r="C133" i="1"/>
  <c r="D133" i="1"/>
  <c r="B151" i="1"/>
  <c r="C151" i="1"/>
  <c r="F151" i="1"/>
  <c r="B152" i="1"/>
  <c r="C152" i="1"/>
  <c r="F152" i="1"/>
  <c r="H152" i="1"/>
  <c r="E22" i="1" s="1"/>
  <c r="C153" i="1"/>
  <c r="C155" i="1"/>
  <c r="C170" i="1"/>
  <c r="F171" i="1"/>
  <c r="F172" i="1"/>
  <c r="F173" i="1"/>
  <c r="F174" i="1"/>
  <c r="F175" i="1"/>
  <c r="F176" i="1"/>
  <c r="C177" i="1"/>
  <c r="F177" i="1"/>
  <c r="C178" i="1"/>
  <c r="E178" i="1" s="1"/>
  <c r="C197" i="1"/>
  <c r="D197" i="1"/>
  <c r="C198" i="1"/>
  <c r="D198" i="1"/>
  <c r="E180" i="1" l="1"/>
  <c r="G54" i="1" s="1"/>
  <c r="C58" i="1"/>
  <c r="D166" i="1" s="1"/>
  <c r="D60" i="1" s="1"/>
  <c r="A137" i="1" s="1"/>
  <c r="D71" i="1" s="1"/>
  <c r="G72" i="1" s="1"/>
  <c r="D91" i="1"/>
  <c r="G92" i="1"/>
  <c r="G93" i="1" s="1"/>
  <c r="G97" i="1" s="1"/>
  <c r="G95" i="1"/>
  <c r="D153" i="1"/>
  <c r="E153" i="1" s="1"/>
  <c r="E21" i="1" s="1"/>
  <c r="J219" i="1"/>
  <c r="J218" i="1"/>
  <c r="D220" i="1"/>
  <c r="F39" i="1"/>
  <c r="F41" i="1" s="1"/>
  <c r="J215" i="1"/>
  <c r="J217" i="1"/>
  <c r="J216" i="1"/>
  <c r="E18" i="1"/>
  <c r="J214" i="1"/>
  <c r="G71" i="1" l="1"/>
  <c r="G73" i="1" s="1"/>
  <c r="G77" i="1" s="1"/>
  <c r="G55" i="1"/>
  <c r="G75" i="1" s="1"/>
  <c r="J222" i="1"/>
  <c r="F17" i="1" s="1"/>
  <c r="G152" i="1"/>
  <c r="H151" i="1" s="1"/>
  <c r="E20" i="1"/>
  <c r="F26" i="1" l="1"/>
  <c r="F27" i="1"/>
  <c r="F29" i="1"/>
</calcChain>
</file>

<file path=xl/sharedStrings.xml><?xml version="1.0" encoding="utf-8"?>
<sst xmlns="http://schemas.openxmlformats.org/spreadsheetml/2006/main" count="126" uniqueCount="81">
  <si>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</si>
  <si>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</si>
  <si>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</si>
  <si>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</si>
  <si>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</si>
  <si>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</si>
  <si>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</si>
  <si>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</si>
  <si>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</si>
  <si>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</si>
  <si>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</si>
  <si>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</si>
  <si>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</si>
  <si>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</si>
  <si>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</si>
  <si>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</si>
  <si>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</si>
  <si>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</si>
  <si>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</si>
  <si>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</si>
  <si>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</si>
  <si>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</si>
  <si>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</si>
  <si>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</si>
  <si>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</si>
  <si>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</si>
  <si>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</si>
  <si>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</si>
  <si>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</si>
  <si>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</si>
  <si>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</si>
  <si>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</si>
  <si>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</si>
  <si>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</si>
  <si>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</si>
  <si>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</si>
  <si>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</si>
  <si>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</si>
  <si>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</si>
  <si>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</si>
  <si>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</si>
  <si>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</si>
  <si>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</si>
  <si>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</si>
  <si>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</si>
  <si>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</si>
  <si>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</si>
  <si>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VENTE BIEN IMMOBILIER EN FLANDRES AVEC PRÊT HYPOTHÉCAIRE ET MANDAT HYPOTHÉCAIRE</t>
  </si>
  <si>
    <t>PRÊT HYPOTHÉCAIRE</t>
  </si>
  <si>
    <t>Base enregistrement</t>
  </si>
  <si>
    <t>Principal</t>
  </si>
  <si>
    <t>Accessoires</t>
  </si>
  <si>
    <t>Base honoraire</t>
  </si>
  <si>
    <t>Prêt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</si>
  <si>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</si>
  <si>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</si>
  <si>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</si>
  <si>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</si>
  <si>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</si>
  <si>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</si>
  <si>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</si>
  <si>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</si>
  <si>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</si>
  <si>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</si>
  <si>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MANDAT HYPOTHÉCAIRE</t>
  </si>
  <si>
    <t>Combien de bureaux d'hypothèques?</t>
  </si>
  <si>
    <t>Honoraires</t>
  </si>
  <si>
    <t>Frais</t>
  </si>
  <si>
    <t>Basis</t>
  </si>
  <si>
    <t>Tarief</t>
  </si>
  <si>
    <t>Ereloon G</t>
  </si>
  <si>
    <t>Lening</t>
  </si>
  <si>
    <t>Hypothecaire volmacht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</si>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</sst>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&quot; Fr&quot;;\-#,##0&quot; Fr&quot;"/>
    <numFmt numFmtId="180" formatCode="0.0000%"/>
    <numFmt numFmtId="181" formatCode="#,##0.00\ &quot;BF&quot;;\-#,##0.00\ &quot;BF&quot;"/>
    <numFmt numFmtId="182" formatCode="#,##0.00\ &quot;€&quot;"/>
  </numFmts>
  <fonts count="16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7" fontId="8" fillId="0" borderId="1">
      <protection locked="0"/>
    </xf>
    <xf numFmtId="0" fontId="15" fillId="0" borderId="16" applyNumberFormat="0" applyFill="0" applyAlignment="0" applyProtection="0"/>
  </cellStyleXfs>
  <cellXfs count="124">
    <xf numFmtId="0" fontId="0" fillId="0" borderId="0" xfId="0"/>
    <xf numFmtId="0" fontId="2" fillId="2" borderId="0" xfId="13" applyNumberFormat="1" applyFont="1" applyFill="1" applyBorder="1" applyAlignment="1" applyProtection="1">
      <alignment horizontal="left"/>
      <protection locked="0" hidden="1"/>
    </xf>
    <xf numFmtId="0" fontId="1" fillId="3" borderId="0" xfId="13" applyFill="1"/>
    <xf numFmtId="0" fontId="2" fillId="3" borderId="0" xfId="13" applyFont="1" applyFill="1" applyBorder="1" applyAlignment="1" applyProtection="1">
      <alignment horizontal="left"/>
      <protection hidden="1"/>
    </xf>
    <xf numFmtId="166" fontId="1" fillId="3" borderId="0" xfId="13" applyNumberFormat="1" applyFill="1" applyBorder="1" applyAlignment="1" applyProtection="1">
      <protection hidden="1"/>
    </xf>
    <xf numFmtId="0" fontId="1" fillId="3" borderId="0" xfId="13" applyNumberFormat="1" applyFill="1" applyBorder="1" applyAlignment="1" applyProtection="1"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1" fillId="3" borderId="0" xfId="13" applyFill="1" applyProtection="1">
      <protection hidden="1"/>
    </xf>
    <xf numFmtId="166" fontId="1" fillId="3" borderId="0" xfId="13" applyNumberFormat="1" applyFont="1" applyFill="1" applyBorder="1" applyAlignment="1" applyProtection="1">
      <protection hidden="1"/>
    </xf>
    <xf numFmtId="167" fontId="1" fillId="3" borderId="0" xfId="13" applyNumberFormat="1" applyFill="1" applyBorder="1" applyAlignment="1" applyProtection="1">
      <protection hidden="1"/>
    </xf>
    <xf numFmtId="166" fontId="1" fillId="3" borderId="2" xfId="13" applyNumberFormat="1" applyFon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0" fontId="2" fillId="3" borderId="3" xfId="13" applyFont="1" applyFill="1" applyBorder="1" applyAlignment="1" applyProtection="1">
      <alignment horizontal="left"/>
      <protection hidden="1"/>
    </xf>
    <xf numFmtId="166" fontId="1" fillId="3" borderId="4" xfId="13" applyNumberFormat="1" applyFont="1" applyFill="1" applyBorder="1" applyAlignment="1" applyProtection="1">
      <alignment horizontal="left"/>
      <protection hidden="1"/>
    </xf>
    <xf numFmtId="166" fontId="1" fillId="3" borderId="0" xfId="13" applyNumberFormat="1" applyFont="1" applyFill="1" applyBorder="1" applyAlignment="1" applyProtection="1">
      <alignment horizontal="left"/>
      <protection hidden="1"/>
    </xf>
    <xf numFmtId="167" fontId="1" fillId="3" borderId="0" xfId="13" applyNumberFormat="1" applyFill="1" applyBorder="1" applyAlignment="1" applyProtection="1">
      <alignment horizontal="left"/>
      <protection hidden="1"/>
    </xf>
    <xf numFmtId="0" fontId="1" fillId="3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3" borderId="0" xfId="13" applyFill="1" applyBorder="1"/>
    <xf numFmtId="0" fontId="1" fillId="3" borderId="0" xfId="13" applyFont="1" applyFill="1" applyBorder="1" applyProtection="1">
      <protection hidden="1"/>
    </xf>
    <xf numFmtId="167" fontId="1" fillId="3" borderId="0" xfId="13" applyNumberFormat="1" applyFill="1" applyBorder="1" applyProtection="1">
      <protection hidden="1"/>
    </xf>
    <xf numFmtId="0" fontId="1" fillId="3" borderId="5" xfId="13" applyFont="1" applyFill="1" applyBorder="1" applyAlignment="1" applyProtection="1">
      <alignment horizontal="left"/>
      <protection hidden="1"/>
    </xf>
    <xf numFmtId="0" fontId="1" fillId="3" borderId="3" xfId="13" applyFont="1" applyFill="1" applyBorder="1" applyAlignment="1" applyProtection="1">
      <alignment horizontal="left"/>
      <protection hidden="1"/>
    </xf>
    <xf numFmtId="0" fontId="1" fillId="3" borderId="0" xfId="13" applyFont="1" applyFill="1" applyProtection="1">
      <protection hidden="1"/>
    </xf>
    <xf numFmtId="167" fontId="1" fillId="3" borderId="0" xfId="13" applyNumberFormat="1" applyFill="1" applyProtection="1">
      <protection hidden="1"/>
    </xf>
    <xf numFmtId="0" fontId="1" fillId="3" borderId="6" xfId="13" applyFont="1" applyFill="1" applyBorder="1" applyProtection="1">
      <protection hidden="1"/>
    </xf>
    <xf numFmtId="0" fontId="1" fillId="3" borderId="7" xfId="13" applyFont="1" applyFill="1" applyBorder="1" applyAlignment="1" applyProtection="1">
      <alignment horizontal="left"/>
      <protection hidden="1"/>
    </xf>
    <xf numFmtId="0" fontId="1" fillId="3" borderId="8" xfId="13" applyFill="1" applyBorder="1" applyAlignment="1" applyProtection="1">
      <alignment horizontal="left"/>
      <protection hidden="1"/>
    </xf>
    <xf numFmtId="0" fontId="3" fillId="3" borderId="0" xfId="9" applyFill="1" applyAlignment="1" applyProtection="1">
      <protection hidden="1"/>
    </xf>
    <xf numFmtId="3" fontId="3" fillId="3" borderId="0" xfId="9" applyNumberFormat="1" applyFill="1" applyAlignment="1" applyProtection="1">
      <protection hidden="1"/>
    </xf>
    <xf numFmtId="3" fontId="1" fillId="3" borderId="0" xfId="13" applyNumberFormat="1" applyFont="1" applyFill="1"/>
    <xf numFmtId="3" fontId="1" fillId="3" borderId="0" xfId="13" applyNumberFormat="1" applyFont="1" applyFill="1" applyProtection="1">
      <protection hidden="1"/>
    </xf>
    <xf numFmtId="167" fontId="1" fillId="3" borderId="0" xfId="13" applyNumberFormat="1" applyFont="1" applyFill="1" applyProtection="1">
      <protection hidden="1"/>
    </xf>
    <xf numFmtId="0" fontId="4" fillId="3" borderId="0" xfId="13" applyFont="1" applyFill="1"/>
    <xf numFmtId="3" fontId="1" fillId="3" borderId="0" xfId="13" applyNumberFormat="1" applyFont="1" applyFill="1" applyProtection="1"/>
    <xf numFmtId="0" fontId="1" fillId="3" borderId="0" xfId="13" applyFill="1" applyProtection="1"/>
    <xf numFmtId="3" fontId="1" fillId="3" borderId="0" xfId="13" quotePrefix="1" applyNumberFormat="1" applyFont="1" applyFill="1" applyAlignment="1" applyProtection="1">
      <alignment horizontal="left"/>
      <protection hidden="1"/>
    </xf>
    <xf numFmtId="3" fontId="1" fillId="3" borderId="9" xfId="13" applyNumberFormat="1" applyFont="1" applyFill="1" applyBorder="1" applyProtection="1">
      <protection hidden="1"/>
    </xf>
    <xf numFmtId="169" fontId="5" fillId="3" borderId="10" xfId="13" applyNumberFormat="1" applyFont="1" applyFill="1" applyBorder="1" applyAlignment="1" applyProtection="1">
      <alignment horizontal="center"/>
      <protection hidden="1"/>
    </xf>
    <xf numFmtId="0" fontId="5" fillId="3" borderId="10" xfId="13" applyFont="1" applyFill="1" applyBorder="1" applyAlignment="1" applyProtection="1">
      <alignment horizontal="center"/>
      <protection hidden="1"/>
    </xf>
    <xf numFmtId="0" fontId="5" fillId="3" borderId="11" xfId="13" applyFont="1" applyFill="1" applyBorder="1" applyAlignment="1" applyProtection="1">
      <alignment horizontal="center"/>
      <protection hidden="1"/>
    </xf>
    <xf numFmtId="168" fontId="6" fillId="3" borderId="10" xfId="13" applyNumberFormat="1" applyFont="1" applyFill="1" applyBorder="1" applyProtection="1">
      <protection hidden="1"/>
    </xf>
    <xf numFmtId="169" fontId="6" fillId="3" borderId="10" xfId="13" applyNumberFormat="1" applyFont="1" applyFill="1" applyBorder="1" applyProtection="1">
      <protection hidden="1"/>
    </xf>
    <xf numFmtId="170" fontId="6" fillId="3" borderId="10" xfId="13" applyNumberFormat="1" applyFont="1" applyFill="1" applyBorder="1" applyProtection="1">
      <protection hidden="1"/>
    </xf>
    <xf numFmtId="170" fontId="6" fillId="3" borderId="11" xfId="13" applyNumberFormat="1" applyFont="1" applyFill="1" applyBorder="1" applyProtection="1">
      <protection hidden="1"/>
    </xf>
    <xf numFmtId="0" fontId="6" fillId="3" borderId="12" xfId="13" applyFont="1" applyFill="1" applyBorder="1" applyProtection="1">
      <protection hidden="1"/>
    </xf>
    <xf numFmtId="0" fontId="6" fillId="3" borderId="0" xfId="13" applyFont="1" applyFill="1" applyBorder="1" applyProtection="1">
      <protection hidden="1"/>
    </xf>
    <xf numFmtId="0" fontId="7" fillId="3" borderId="13" xfId="13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169" fontId="5" fillId="3" borderId="0" xfId="13" applyNumberFormat="1" applyFont="1" applyFill="1" applyBorder="1" applyAlignment="1" applyProtection="1">
      <alignment horizontal="center"/>
      <protection hidden="1"/>
    </xf>
    <xf numFmtId="0" fontId="6" fillId="3" borderId="13" xfId="13" applyFont="1" applyFill="1" applyBorder="1" applyProtection="1">
      <protection hidden="1"/>
    </xf>
    <xf numFmtId="168" fontId="5" fillId="3" borderId="10" xfId="13" applyNumberFormat="1" applyFont="1" applyFill="1" applyBorder="1" applyProtection="1">
      <protection hidden="1"/>
    </xf>
    <xf numFmtId="0" fontId="1" fillId="2" borderId="0" xfId="13" applyFont="1" applyFill="1" applyBorder="1" applyAlignment="1" applyProtection="1">
      <alignment horizontal="left"/>
      <protection locked="0" hidden="1"/>
    </xf>
    <xf numFmtId="0" fontId="1" fillId="2" borderId="0" xfId="13" applyFont="1" applyFill="1" applyBorder="1" applyAlignment="1" applyProtection="1">
      <alignment horizontal="center"/>
      <protection locked="0" hidden="1"/>
    </xf>
    <xf numFmtId="0" fontId="11" fillId="4" borderId="14" xfId="13" applyFont="1" applyFill="1" applyBorder="1" applyAlignment="1" applyProtection="1">
      <alignment horizontal="left"/>
      <protection hidden="1"/>
    </xf>
    <xf numFmtId="0" fontId="12" fillId="4" borderId="14" xfId="13" applyFont="1" applyFill="1" applyBorder="1" applyAlignment="1" applyProtection="1">
      <alignment horizontal="left"/>
      <protection hidden="1"/>
    </xf>
    <xf numFmtId="0" fontId="11" fillId="4" borderId="0" xfId="13" applyFont="1" applyFill="1" applyBorder="1" applyAlignment="1" applyProtection="1">
      <alignment horizontal="left" vertical="center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165" fontId="1" fillId="5" borderId="0" xfId="13" applyNumberFormat="1" applyFill="1" applyBorder="1" applyAlignment="1" applyProtection="1">
      <alignment horizontal="left"/>
      <protection hidden="1"/>
    </xf>
    <xf numFmtId="165" fontId="1" fillId="6" borderId="0" xfId="13" applyNumberFormat="1" applyFill="1" applyBorder="1" applyAlignment="1" applyProtection="1">
      <alignment horizontal="left"/>
      <protection hidden="1"/>
    </xf>
    <xf numFmtId="166" fontId="2" fillId="3" borderId="0" xfId="13" applyNumberFormat="1" applyFont="1" applyFill="1" applyBorder="1" applyAlignment="1" applyProtection="1">
      <protection hidden="1"/>
    </xf>
    <xf numFmtId="0" fontId="11" fillId="4" borderId="0" xfId="13" applyFont="1" applyFill="1" applyBorder="1" applyAlignment="1" applyProtection="1">
      <alignment vertical="center"/>
      <protection hidden="1"/>
    </xf>
    <xf numFmtId="0" fontId="1" fillId="4" borderId="0" xfId="13" applyFill="1" applyBorder="1" applyProtection="1">
      <protection hidden="1"/>
    </xf>
    <xf numFmtId="0" fontId="1" fillId="3" borderId="0" xfId="13" applyFill="1" applyBorder="1" applyProtection="1">
      <protection hidden="1"/>
    </xf>
    <xf numFmtId="166" fontId="1" fillId="3" borderId="0" xfId="13" applyNumberFormat="1" applyFill="1" applyBorder="1" applyAlignment="1"/>
    <xf numFmtId="164" fontId="1" fillId="2" borderId="0" xfId="13" applyNumberFormat="1" applyFill="1" applyBorder="1" applyAlignment="1" applyProtection="1">
      <protection locked="0" hidden="1"/>
    </xf>
    <xf numFmtId="164" fontId="1" fillId="7" borderId="0" xfId="13" applyNumberFormat="1" applyFill="1" applyBorder="1" applyAlignment="1" applyProtection="1">
      <protection hidden="1"/>
    </xf>
    <xf numFmtId="1" fontId="1" fillId="3" borderId="0" xfId="13" applyNumberFormat="1" applyFill="1" applyBorder="1" applyAlignment="1" applyProtection="1">
      <alignment horizontal="right"/>
      <protection hidden="1"/>
    </xf>
    <xf numFmtId="0" fontId="1" fillId="3" borderId="0" xfId="13" applyFont="1" applyFill="1" applyBorder="1" applyAlignment="1">
      <alignment horizontal="left"/>
    </xf>
    <xf numFmtId="1" fontId="1" fillId="2" borderId="0" xfId="13" applyNumberFormat="1" applyFill="1" applyBorder="1" applyAlignment="1" applyProtection="1">
      <alignment horizontal="center"/>
      <protection locked="0" hidden="1"/>
    </xf>
    <xf numFmtId="164" fontId="1" fillId="3" borderId="0" xfId="13" applyNumberFormat="1" applyFill="1" applyBorder="1" applyAlignment="1" applyProtection="1">
      <protection hidden="1"/>
    </xf>
    <xf numFmtId="0" fontId="1" fillId="3" borderId="0" xfId="13" applyFill="1" applyBorder="1" applyAlignment="1">
      <alignment horizontal="left"/>
    </xf>
    <xf numFmtId="164" fontId="1" fillId="3" borderId="0" xfId="13" applyNumberFormat="1" applyFill="1" applyBorder="1" applyAlignment="1" applyProtection="1">
      <alignment horizontal="right"/>
      <protection hidden="1"/>
    </xf>
    <xf numFmtId="164" fontId="1" fillId="3" borderId="0" xfId="13" applyNumberFormat="1" applyFill="1" applyBorder="1" applyProtection="1">
      <protection hidden="1"/>
    </xf>
    <xf numFmtId="0" fontId="1" fillId="3" borderId="0" xfId="13" applyFont="1" applyFill="1"/>
    <xf numFmtId="0" fontId="2" fillId="3" borderId="0" xfId="13" applyFont="1" applyFill="1"/>
    <xf numFmtId="0" fontId="5" fillId="3" borderId="10" xfId="13" applyFont="1" applyFill="1" applyBorder="1" applyAlignment="1" applyProtection="1">
      <alignment horizontal="left"/>
      <protection hidden="1"/>
    </xf>
    <xf numFmtId="179" fontId="6" fillId="3" borderId="10" xfId="13" applyNumberFormat="1" applyFont="1" applyFill="1" applyBorder="1" applyProtection="1">
      <protection hidden="1"/>
    </xf>
    <xf numFmtId="169" fontId="6" fillId="3" borderId="0" xfId="13" applyNumberFormat="1" applyFont="1" applyFill="1" applyProtection="1">
      <protection hidden="1"/>
    </xf>
    <xf numFmtId="180" fontId="6" fillId="3" borderId="10" xfId="13" applyNumberFormat="1" applyFont="1" applyFill="1" applyBorder="1" applyProtection="1">
      <protection hidden="1"/>
    </xf>
    <xf numFmtId="179" fontId="5" fillId="3" borderId="10" xfId="13" applyNumberFormat="1" applyFont="1" applyFill="1" applyBorder="1" applyProtection="1">
      <protection hidden="1"/>
    </xf>
    <xf numFmtId="181" fontId="1" fillId="3" borderId="0" xfId="13" applyNumberFormat="1" applyFill="1" applyProtection="1">
      <protection hidden="1"/>
    </xf>
    <xf numFmtId="0" fontId="1" fillId="2" borderId="0" xfId="13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left"/>
      <protection hidden="1"/>
    </xf>
    <xf numFmtId="182" fontId="1" fillId="8" borderId="0" xfId="13" applyNumberFormat="1" applyFill="1" applyBorder="1" applyAlignment="1" applyProtection="1">
      <alignment horizontal="right"/>
      <protection locked="0" hidden="1"/>
    </xf>
    <xf numFmtId="182" fontId="1" fillId="2" borderId="0" xfId="13" applyNumberFormat="1" applyFill="1" applyBorder="1" applyAlignment="1" applyProtection="1">
      <alignment horizontal="right"/>
      <protection locked="0" hidden="1"/>
    </xf>
    <xf numFmtId="182" fontId="1" fillId="6" borderId="2" xfId="13" applyNumberFormat="1" applyFill="1" applyBorder="1" applyAlignment="1" applyProtection="1">
      <alignment horizontal="right"/>
      <protection hidden="1"/>
    </xf>
    <xf numFmtId="182" fontId="1" fillId="7" borderId="0" xfId="13" applyNumberFormat="1" applyFill="1" applyBorder="1" applyAlignment="1" applyProtection="1">
      <alignment horizontal="right"/>
      <protection locked="0" hidden="1"/>
    </xf>
    <xf numFmtId="182" fontId="1" fillId="2" borderId="0" xfId="13" applyNumberFormat="1" applyFont="1" applyFill="1" applyBorder="1" applyAlignment="1" applyProtection="1">
      <alignment horizontal="right"/>
      <protection locked="0" hidden="1"/>
    </xf>
    <xf numFmtId="182" fontId="1" fillId="3" borderId="0" xfId="13" applyNumberFormat="1" applyFill="1" applyBorder="1" applyAlignment="1" applyProtection="1">
      <alignment horizontal="right"/>
      <protection hidden="1"/>
    </xf>
    <xf numFmtId="182" fontId="1" fillId="7" borderId="4" xfId="13" applyNumberFormat="1" applyFill="1" applyBorder="1" applyAlignment="1" applyProtection="1">
      <alignment horizontal="right"/>
      <protection hidden="1"/>
    </xf>
    <xf numFmtId="182" fontId="1" fillId="5" borderId="4" xfId="13" applyNumberFormat="1" applyFill="1" applyBorder="1" applyAlignment="1" applyProtection="1">
      <alignment horizontal="right"/>
      <protection hidden="1"/>
    </xf>
    <xf numFmtId="182" fontId="1" fillId="2" borderId="0" xfId="13" applyNumberFormat="1" applyFill="1" applyBorder="1" applyAlignment="1" applyProtection="1">
      <alignment horizontal="right"/>
      <protection hidden="1"/>
    </xf>
    <xf numFmtId="182" fontId="1" fillId="2" borderId="0" xfId="13" applyNumberFormat="1" applyFill="1" applyAlignment="1">
      <alignment horizontal="right"/>
    </xf>
    <xf numFmtId="182" fontId="1" fillId="9" borderId="4" xfId="13" applyNumberFormat="1" applyFill="1" applyBorder="1" applyAlignment="1" applyProtection="1">
      <alignment horizontal="right"/>
      <protection hidden="1"/>
    </xf>
    <xf numFmtId="182" fontId="1" fillId="10" borderId="7" xfId="13" applyNumberFormat="1" applyFill="1" applyBorder="1" applyAlignment="1" applyProtection="1">
      <alignment horizontal="right"/>
      <protection hidden="1"/>
    </xf>
    <xf numFmtId="0" fontId="1" fillId="3" borderId="6" xfId="13" applyFill="1" applyBorder="1" applyAlignment="1" applyProtection="1">
      <alignment horizontal="left"/>
      <protection hidden="1"/>
    </xf>
    <xf numFmtId="0" fontId="2" fillId="10" borderId="5" xfId="13" applyFont="1" applyFill="1" applyBorder="1" applyAlignment="1" applyProtection="1">
      <alignment horizontal="left"/>
      <protection hidden="1"/>
    </xf>
    <xf numFmtId="0" fontId="2" fillId="11" borderId="5" xfId="13" applyFont="1" applyFill="1" applyBorder="1" applyAlignment="1" applyProtection="1">
      <alignment horizontal="left"/>
      <protection hidden="1"/>
    </xf>
    <xf numFmtId="182" fontId="2" fillId="11" borderId="7" xfId="13" applyNumberFormat="1" applyFont="1" applyFill="1" applyBorder="1" applyAlignment="1" applyProtection="1">
      <alignment horizontal="right"/>
      <protection hidden="1"/>
    </xf>
    <xf numFmtId="165" fontId="1" fillId="12" borderId="0" xfId="13" applyNumberFormat="1" applyFill="1" applyBorder="1" applyAlignment="1" applyProtection="1">
      <alignment horizontal="left"/>
      <protection hidden="1"/>
    </xf>
    <xf numFmtId="165" fontId="1" fillId="13" borderId="0" xfId="13" applyNumberFormat="1" applyFill="1" applyBorder="1" applyAlignment="1" applyProtection="1">
      <alignment horizontal="left"/>
      <protection hidden="1"/>
    </xf>
    <xf numFmtId="165" fontId="2" fillId="11" borderId="15" xfId="13" applyNumberFormat="1" applyFont="1" applyFill="1" applyBorder="1" applyAlignment="1" applyProtection="1">
      <alignment horizontal="left"/>
      <protection hidden="1"/>
    </xf>
    <xf numFmtId="164" fontId="1" fillId="7" borderId="0" xfId="13" applyNumberFormat="1" applyFill="1" applyBorder="1" applyAlignment="1" applyProtection="1">
      <alignment horizontal="right"/>
      <protection locked="0" hidden="1"/>
    </xf>
    <xf numFmtId="164" fontId="1" fillId="13" borderId="0" xfId="13" applyNumberFormat="1" applyFill="1" applyBorder="1" applyAlignment="1" applyProtection="1">
      <alignment horizontal="right"/>
      <protection hidden="1"/>
    </xf>
    <xf numFmtId="164" fontId="1" fillId="13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6" borderId="0" xfId="13" applyNumberFormat="1" applyFill="1" applyBorder="1" applyAlignment="1" applyProtection="1">
      <protection hidden="1"/>
    </xf>
    <xf numFmtId="164" fontId="1" fillId="5" borderId="0" xfId="13" applyNumberFormat="1" applyFont="1" applyFill="1" applyBorder="1" applyProtection="1">
      <protection hidden="1"/>
    </xf>
    <xf numFmtId="164" fontId="2" fillId="11" borderId="15" xfId="13" applyNumberFormat="1" applyFont="1" applyFill="1" applyBorder="1" applyProtection="1">
      <protection hidden="1"/>
    </xf>
    <xf numFmtId="165" fontId="1" fillId="14" borderId="0" xfId="13" applyNumberFormat="1" applyFill="1" applyBorder="1" applyAlignment="1" applyProtection="1">
      <alignment horizontal="left"/>
      <protection locked="0" hidden="1"/>
    </xf>
    <xf numFmtId="165" fontId="1" fillId="2" borderId="0" xfId="13" applyNumberFormat="1" applyFill="1" applyBorder="1" applyAlignment="1" applyProtection="1">
      <alignment horizontal="left"/>
      <protection locked="0" hidden="1"/>
    </xf>
    <xf numFmtId="0" fontId="1" fillId="14" borderId="0" xfId="13" applyFont="1" applyFill="1" applyBorder="1" applyAlignment="1" applyProtection="1">
      <alignment horizontal="center"/>
      <protection locked="0" hidden="1"/>
    </xf>
    <xf numFmtId="165" fontId="1" fillId="7" borderId="0" xfId="13" applyNumberFormat="1" applyFill="1" applyBorder="1" applyAlignment="1" applyProtection="1">
      <alignment horizontal="left"/>
      <protection locked="0" hidden="1"/>
    </xf>
    <xf numFmtId="49" fontId="1" fillId="15" borderId="0" xfId="13" applyNumberFormat="1" applyFont="1" applyFill="1" applyBorder="1" applyAlignment="1" applyProtection="1">
      <alignment horizontal="left"/>
      <protection hidden="1"/>
    </xf>
    <xf numFmtId="0" fontId="1" fillId="15" borderId="0" xfId="13" applyFill="1" applyBorder="1" applyAlignment="1" applyProtection="1">
      <alignment horizontal="left"/>
      <protection hidden="1"/>
    </xf>
    <xf numFmtId="0" fontId="13" fillId="15" borderId="14" xfId="13" applyNumberFormat="1" applyFont="1" applyFill="1" applyBorder="1" applyAlignment="1" applyProtection="1">
      <protection hidden="1"/>
    </xf>
    <xf numFmtId="166" fontId="13" fillId="15" borderId="14" xfId="13" applyNumberFormat="1" applyFont="1" applyFill="1" applyBorder="1" applyAlignment="1" applyProtection="1">
      <protection hidden="1"/>
    </xf>
    <xf numFmtId="0" fontId="1" fillId="15" borderId="0" xfId="13" applyFill="1"/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PHMHDAC.xlsx" TargetMode="External"/><Relationship Id="rId2" Type="http://schemas.openxmlformats.org/officeDocument/2006/relationships/hyperlink" Target="VBIFPHMHAV.xlsx" TargetMode="External"/><Relationship Id="rId1" Type="http://schemas.openxmlformats.org/officeDocument/2006/relationships/hyperlink" Target="VBIFPHMH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P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18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2" customWidth="1"/>
    <col min="2" max="2" width="10.42578125" style="2" customWidth="1"/>
    <col min="3" max="3" width="17" style="2" customWidth="1"/>
    <col min="4" max="4" width="16.85546875" style="2" customWidth="1"/>
    <col min="5" max="5" width="15.5703125" style="2" customWidth="1"/>
    <col min="6" max="6" width="15.140625" style="2" customWidth="1"/>
    <col min="7" max="7" width="11.5703125" style="2" customWidth="1"/>
    <col min="8" max="8" width="15.42578125" style="2" customWidth="1"/>
    <col min="9" max="9" width="16.7109375" style="2" customWidth="1"/>
    <col min="10" max="10" width="12.28515625" style="2" customWidth="1"/>
    <col min="11" max="11" width="15.85546875" style="2" bestFit="1" customWidth="1"/>
    <col min="12" max="20" width="9.140625" style="2"/>
    <col min="21" max="21" width="12.140625" style="2" bestFit="1" customWidth="1"/>
    <col min="22" max="16384" width="9.140625" style="2"/>
  </cols>
  <sheetData>
    <row r="1" spans="1:17" ht="18.75" thickTop="1" x14ac:dyDescent="0.25">
      <c r="A1" s="56" t="s">
        <v>47</v>
      </c>
      <c r="B1" s="57"/>
      <c r="C1" s="57"/>
      <c r="D1" s="57"/>
      <c r="E1" s="57"/>
      <c r="F1" s="57"/>
      <c r="G1" s="57"/>
      <c r="H1" s="57"/>
      <c r="I1" s="121"/>
      <c r="J1" s="122"/>
      <c r="K1" s="122"/>
      <c r="L1" s="123"/>
      <c r="M1" s="123"/>
      <c r="N1" s="123"/>
      <c r="O1" s="123"/>
      <c r="P1" s="123"/>
      <c r="Q1" s="123"/>
    </row>
    <row r="2" spans="1:17" x14ac:dyDescent="0.2">
      <c r="A2" s="3"/>
      <c r="B2" s="3"/>
      <c r="C2" s="3"/>
      <c r="D2" s="3"/>
      <c r="E2" s="3"/>
      <c r="F2" s="3"/>
      <c r="G2" s="3"/>
      <c r="H2" s="3"/>
      <c r="I2" s="4"/>
      <c r="J2" s="4"/>
      <c r="K2" s="4"/>
    </row>
    <row r="3" spans="1:17" x14ac:dyDescent="0.2">
      <c r="A3" s="3" t="s">
        <v>0</v>
      </c>
      <c r="B3" s="3"/>
      <c r="C3" s="1"/>
      <c r="D3" s="3"/>
      <c r="E3" s="3"/>
      <c r="F3" s="3"/>
      <c r="G3" s="3"/>
      <c r="H3" s="3"/>
      <c r="I3" s="4"/>
      <c r="J3" s="4"/>
      <c r="K3" s="5"/>
    </row>
    <row r="4" spans="1:17" x14ac:dyDescent="0.2">
      <c r="A4" s="3" t="s">
        <v>16</v>
      </c>
      <c r="B4" s="3"/>
      <c r="C4" s="54"/>
      <c r="D4" s="6"/>
      <c r="E4" s="6"/>
      <c r="F4" s="6"/>
      <c r="G4" s="6"/>
      <c r="I4" s="7"/>
      <c r="J4" s="4"/>
    </row>
    <row r="5" spans="1:17" x14ac:dyDescent="0.2">
      <c r="A5" s="8" t="s">
        <v>17</v>
      </c>
      <c r="B5" s="8"/>
      <c r="C5" s="88">
        <v>0</v>
      </c>
      <c r="D5" s="6"/>
      <c r="E5" s="6"/>
      <c r="F5" s="6"/>
      <c r="G5" s="6"/>
      <c r="H5" s="4"/>
      <c r="I5" s="9"/>
      <c r="J5" s="4"/>
    </row>
    <row r="6" spans="1:17" x14ac:dyDescent="0.2">
      <c r="A6" s="8" t="s">
        <v>18</v>
      </c>
      <c r="B6" s="8"/>
      <c r="C6" s="89">
        <v>0</v>
      </c>
      <c r="D6" s="6"/>
      <c r="E6" s="6"/>
      <c r="F6" s="6"/>
      <c r="G6" s="6"/>
      <c r="H6" s="4"/>
      <c r="I6" s="9"/>
      <c r="J6" s="4"/>
    </row>
    <row r="7" spans="1:17" x14ac:dyDescent="0.2">
      <c r="A7" s="10" t="s">
        <v>19</v>
      </c>
      <c r="B7" s="10"/>
      <c r="C7" s="90">
        <f>C5+C6</f>
        <v>0</v>
      </c>
      <c r="D7" s="6"/>
      <c r="E7" s="6"/>
      <c r="F7" s="6"/>
      <c r="G7" s="6"/>
      <c r="H7" s="4"/>
      <c r="I7" s="9"/>
      <c r="J7" s="4"/>
    </row>
    <row r="8" spans="1:17" ht="15" x14ac:dyDescent="0.25">
      <c r="A8" s="11" t="s">
        <v>20</v>
      </c>
      <c r="B8" s="11"/>
      <c r="C8" s="91">
        <v>0</v>
      </c>
      <c r="D8" s="6"/>
      <c r="E8" s="6"/>
      <c r="F8" s="6"/>
      <c r="G8" s="6"/>
      <c r="H8" s="4"/>
      <c r="I8" s="9"/>
      <c r="J8" s="4"/>
    </row>
    <row r="9" spans="1:17" x14ac:dyDescent="0.2">
      <c r="A9" s="12" t="s">
        <v>22</v>
      </c>
      <c r="B9" s="12"/>
      <c r="C9" s="55" t="s">
        <v>15</v>
      </c>
      <c r="D9" s="6"/>
      <c r="E9" s="6"/>
      <c r="F9" s="6"/>
      <c r="G9" s="6"/>
      <c r="I9" s="7"/>
      <c r="J9" s="4"/>
    </row>
    <row r="10" spans="1:17" x14ac:dyDescent="0.2">
      <c r="A10" s="12" t="s">
        <v>21</v>
      </c>
      <c r="B10" s="12"/>
      <c r="C10" s="92">
        <v>0</v>
      </c>
      <c r="D10" s="6"/>
      <c r="E10" s="6"/>
      <c r="F10" s="6"/>
      <c r="G10" s="6"/>
      <c r="I10" s="7"/>
      <c r="J10" s="4"/>
    </row>
    <row r="11" spans="1:17" x14ac:dyDescent="0.2">
      <c r="A11" s="12" t="s">
        <v>23</v>
      </c>
      <c r="B11" s="12"/>
      <c r="C11" s="55" t="s">
        <v>15</v>
      </c>
      <c r="D11" s="6"/>
      <c r="E11" s="6"/>
      <c r="F11" s="6"/>
      <c r="G11" s="6"/>
      <c r="H11" s="6"/>
      <c r="I11" s="8"/>
      <c r="J11" s="4"/>
      <c r="K11" s="9"/>
    </row>
    <row r="12" spans="1:17" x14ac:dyDescent="0.2">
      <c r="A12" s="12" t="s">
        <v>24</v>
      </c>
      <c r="B12" s="12"/>
      <c r="C12" s="55" t="s">
        <v>15</v>
      </c>
      <c r="D12" s="12"/>
      <c r="E12" s="12"/>
      <c r="F12" s="12"/>
      <c r="G12" s="12"/>
      <c r="I12" s="7"/>
      <c r="J12" s="4"/>
      <c r="K12" s="4"/>
    </row>
    <row r="13" spans="1:17" x14ac:dyDescent="0.2">
      <c r="A13" s="12" t="s">
        <v>25</v>
      </c>
      <c r="B13" s="12"/>
      <c r="C13" s="55" t="s">
        <v>15</v>
      </c>
      <c r="D13" s="12"/>
      <c r="E13" s="12"/>
      <c r="F13" s="12"/>
      <c r="G13" s="12"/>
      <c r="H13" s="3"/>
      <c r="I13" s="4"/>
      <c r="J13" s="4"/>
      <c r="K13" s="4"/>
    </row>
    <row r="14" spans="1:17" ht="13.5" thickBot="1" x14ac:dyDescent="0.25">
      <c r="A14" s="13" t="s">
        <v>2</v>
      </c>
      <c r="B14" s="13"/>
      <c r="C14" s="3"/>
      <c r="D14" s="3"/>
      <c r="E14" s="3"/>
      <c r="F14" s="3"/>
      <c r="G14" s="3"/>
      <c r="H14" s="3"/>
      <c r="I14" s="4"/>
      <c r="J14" s="4"/>
      <c r="K14" s="4"/>
    </row>
    <row r="15" spans="1:17" ht="14.25" thickTop="1" thickBot="1" x14ac:dyDescent="0.25">
      <c r="A15" s="102" t="s">
        <v>26</v>
      </c>
      <c r="B15" s="14"/>
      <c r="C15" s="3"/>
      <c r="D15" s="3"/>
      <c r="E15" s="3"/>
      <c r="F15" s="3"/>
      <c r="G15" s="3"/>
      <c r="H15" s="3"/>
      <c r="I15" s="4"/>
      <c r="J15" s="4"/>
      <c r="K15" s="4"/>
    </row>
    <row r="16" spans="1:17" ht="14.25" thickTop="1" thickBot="1" x14ac:dyDescent="0.25">
      <c r="A16" s="3"/>
      <c r="B16" s="3"/>
      <c r="C16" s="3"/>
      <c r="D16" s="3"/>
      <c r="E16" s="3"/>
      <c r="F16" s="3"/>
      <c r="G16" s="3"/>
      <c r="H16" s="3"/>
      <c r="I16" s="4"/>
      <c r="J16" s="4"/>
      <c r="K16" s="4"/>
    </row>
    <row r="17" spans="1:11" ht="14.25" thickTop="1" thickBot="1" x14ac:dyDescent="0.25">
      <c r="A17" s="15" t="s">
        <v>27</v>
      </c>
      <c r="B17" s="16"/>
      <c r="C17" s="3"/>
      <c r="D17" s="3"/>
      <c r="F17" s="94">
        <f>IF(AND(C9="oui",C13="oui"),J222-250,J222)</f>
        <v>0</v>
      </c>
      <c r="G17" s="3"/>
      <c r="J17" s="7"/>
    </row>
    <row r="18" spans="1:11" ht="13.5" thickTop="1" x14ac:dyDescent="0.2">
      <c r="A18" s="12" t="s">
        <v>28</v>
      </c>
      <c r="B18" s="12"/>
      <c r="C18" s="6"/>
      <c r="D18" s="6"/>
      <c r="E18" s="96">
        <f>C7*10/100</f>
        <v>0</v>
      </c>
      <c r="F18" s="93"/>
      <c r="G18" s="6"/>
      <c r="J18" s="8"/>
      <c r="K18" s="9"/>
    </row>
    <row r="19" spans="1:11" x14ac:dyDescent="0.2">
      <c r="A19" s="12"/>
      <c r="B19" s="12"/>
      <c r="C19" s="12" t="s">
        <v>33</v>
      </c>
      <c r="D19" s="6"/>
      <c r="E19" s="96">
        <f>IF(C9="oui",-E18/2,0)</f>
        <v>0</v>
      </c>
      <c r="F19" s="93"/>
      <c r="G19" s="6"/>
      <c r="J19" s="8"/>
      <c r="K19" s="9"/>
    </row>
    <row r="20" spans="1:11" x14ac:dyDescent="0.2">
      <c r="A20" s="12"/>
      <c r="B20" s="12"/>
      <c r="C20" s="12" t="s">
        <v>34</v>
      </c>
      <c r="D20" s="6"/>
      <c r="E20" s="96">
        <f>IF(C10&gt;(E18+E19),-(E18+E19),-C10)</f>
        <v>0</v>
      </c>
      <c r="F20" s="93"/>
      <c r="G20" s="6"/>
      <c r="J20" s="8"/>
      <c r="K20" s="9"/>
    </row>
    <row r="21" spans="1:11" x14ac:dyDescent="0.2">
      <c r="A21" s="12"/>
      <c r="B21" s="12"/>
      <c r="C21" s="12" t="s">
        <v>4</v>
      </c>
      <c r="D21" s="6"/>
      <c r="E21" s="97">
        <f>E153</f>
        <v>0</v>
      </c>
      <c r="F21" s="93"/>
      <c r="G21" s="6"/>
      <c r="J21" s="8"/>
      <c r="K21" s="9"/>
    </row>
    <row r="22" spans="1:11" x14ac:dyDescent="0.2">
      <c r="A22" s="12"/>
      <c r="B22" s="12"/>
      <c r="C22" s="12" t="s">
        <v>35</v>
      </c>
      <c r="D22" s="6"/>
      <c r="E22" s="96">
        <f>H152</f>
        <v>0</v>
      </c>
      <c r="F22" s="93"/>
      <c r="G22" s="6"/>
      <c r="J22" s="8"/>
      <c r="K22" s="9"/>
    </row>
    <row r="23" spans="1:11" x14ac:dyDescent="0.2">
      <c r="A23" s="12" t="s">
        <v>29</v>
      </c>
      <c r="B23" s="12"/>
      <c r="C23" s="6"/>
      <c r="D23" s="6"/>
      <c r="E23" s="89">
        <v>0</v>
      </c>
      <c r="F23" s="93"/>
      <c r="G23" s="6"/>
      <c r="J23" s="4"/>
      <c r="K23" s="4"/>
    </row>
    <row r="24" spans="1:11" x14ac:dyDescent="0.2">
      <c r="A24" s="12" t="s">
        <v>30</v>
      </c>
      <c r="B24" s="12"/>
      <c r="C24" s="86">
        <v>0</v>
      </c>
      <c r="D24" s="6"/>
      <c r="E24" s="96">
        <f>C24*30</f>
        <v>0</v>
      </c>
      <c r="F24" s="93"/>
      <c r="G24" s="6"/>
      <c r="J24" s="4"/>
      <c r="K24" s="4"/>
    </row>
    <row r="25" spans="1:11" ht="13.5" thickBot="1" x14ac:dyDescent="0.25">
      <c r="A25" s="12" t="s">
        <v>31</v>
      </c>
      <c r="B25" s="12"/>
      <c r="C25" s="6"/>
      <c r="D25" s="6"/>
      <c r="E25" s="89">
        <v>770</v>
      </c>
      <c r="F25" s="93"/>
      <c r="G25" s="6"/>
      <c r="J25" s="4"/>
      <c r="K25" s="4"/>
    </row>
    <row r="26" spans="1:11" ht="14.25" thickTop="1" thickBot="1" x14ac:dyDescent="0.25">
      <c r="A26" s="18" t="s">
        <v>32</v>
      </c>
      <c r="B26" s="12"/>
      <c r="C26" s="6"/>
      <c r="D26" s="6"/>
      <c r="F26" s="94">
        <f>SUM(E18:E25)</f>
        <v>770</v>
      </c>
      <c r="G26" s="6"/>
      <c r="J26" s="4"/>
      <c r="K26" s="4"/>
    </row>
    <row r="27" spans="1:11" ht="14.25" thickTop="1" thickBot="1" x14ac:dyDescent="0.25">
      <c r="C27" s="6"/>
      <c r="D27" s="6"/>
      <c r="E27" s="19" t="s">
        <v>36</v>
      </c>
      <c r="F27" s="95">
        <f>(F17+E25)*21%</f>
        <v>161.69999999999999</v>
      </c>
      <c r="G27" s="6"/>
      <c r="J27" s="4"/>
      <c r="K27" s="4"/>
    </row>
    <row r="28" spans="1:11" ht="14.25" thickTop="1" thickBot="1" x14ac:dyDescent="0.25">
      <c r="A28" s="20"/>
      <c r="B28" s="20"/>
      <c r="C28" s="6"/>
      <c r="D28" s="6"/>
      <c r="E28" s="21"/>
      <c r="F28" s="93"/>
      <c r="G28" s="6"/>
      <c r="J28" s="4"/>
      <c r="K28" s="4"/>
    </row>
    <row r="29" spans="1:11" ht="14.25" thickTop="1" thickBot="1" x14ac:dyDescent="0.25">
      <c r="A29" s="23" t="s">
        <v>37</v>
      </c>
      <c r="B29" s="24"/>
      <c r="C29" s="6"/>
      <c r="D29" s="6"/>
      <c r="E29" s="25"/>
      <c r="F29" s="103">
        <f>SUM(F17:F27)</f>
        <v>931.7</v>
      </c>
      <c r="G29" s="6"/>
      <c r="J29" s="4"/>
      <c r="K29" s="4"/>
    </row>
    <row r="30" spans="1:11" ht="14.25" thickTop="1" thickBot="1" x14ac:dyDescent="0.25">
      <c r="A30" s="12"/>
      <c r="B30" s="12"/>
      <c r="C30" s="6"/>
      <c r="D30" s="6"/>
      <c r="E30" s="25"/>
      <c r="F30" s="26"/>
      <c r="G30" s="6"/>
      <c r="J30" s="4"/>
      <c r="K30" s="4"/>
    </row>
    <row r="31" spans="1:11" ht="14.25" thickTop="1" thickBot="1" x14ac:dyDescent="0.25">
      <c r="A31" s="101" t="s">
        <v>38</v>
      </c>
      <c r="B31" s="14"/>
      <c r="C31" s="6"/>
      <c r="D31" s="6"/>
      <c r="E31" s="17"/>
      <c r="F31" s="4"/>
      <c r="G31" s="6"/>
      <c r="J31" s="4"/>
      <c r="K31" s="4"/>
    </row>
    <row r="32" spans="1:11" ht="13.5" thickTop="1" x14ac:dyDescent="0.2">
      <c r="A32" s="12"/>
      <c r="B32" s="12"/>
      <c r="C32" s="6"/>
      <c r="D32" s="6"/>
      <c r="E32" s="17"/>
      <c r="F32" s="4"/>
      <c r="G32" s="6"/>
      <c r="J32" s="4"/>
      <c r="K32" s="4"/>
    </row>
    <row r="33" spans="1:11" x14ac:dyDescent="0.2">
      <c r="A33" s="12" t="s">
        <v>39</v>
      </c>
      <c r="B33" s="12"/>
      <c r="C33" s="6"/>
      <c r="D33" s="6"/>
      <c r="E33" s="89">
        <v>0</v>
      </c>
      <c r="F33" s="4"/>
      <c r="G33" s="6"/>
      <c r="J33" s="4"/>
      <c r="K33" s="4"/>
    </row>
    <row r="34" spans="1:11" x14ac:dyDescent="0.2">
      <c r="A34" s="12" t="s">
        <v>40</v>
      </c>
      <c r="B34" s="12"/>
      <c r="C34" s="6"/>
      <c r="D34" s="6"/>
      <c r="E34" s="89">
        <v>0</v>
      </c>
      <c r="F34" s="4"/>
      <c r="G34" s="6"/>
      <c r="J34" s="4"/>
      <c r="K34" s="4"/>
    </row>
    <row r="35" spans="1:11" x14ac:dyDescent="0.2">
      <c r="A35" s="12" t="s">
        <v>41</v>
      </c>
      <c r="B35" s="12"/>
      <c r="C35" s="6"/>
      <c r="D35" s="6"/>
      <c r="E35" s="89">
        <v>0</v>
      </c>
      <c r="F35" s="4"/>
      <c r="G35" s="6"/>
      <c r="J35" s="4"/>
      <c r="K35" s="4"/>
    </row>
    <row r="36" spans="1:11" x14ac:dyDescent="0.2">
      <c r="A36" s="12" t="s">
        <v>42</v>
      </c>
      <c r="B36" s="119"/>
      <c r="C36" s="86">
        <v>0</v>
      </c>
      <c r="D36" s="120"/>
      <c r="E36" s="96">
        <f>C36*50</f>
        <v>0</v>
      </c>
      <c r="F36" s="4"/>
      <c r="G36" s="6"/>
      <c r="J36" s="4"/>
      <c r="K36" s="4"/>
    </row>
    <row r="37" spans="1:11" ht="13.5" thickBot="1" x14ac:dyDescent="0.25">
      <c r="A37" s="12" t="s">
        <v>43</v>
      </c>
      <c r="B37" s="12"/>
      <c r="C37" s="6"/>
      <c r="D37" s="6"/>
      <c r="E37" s="89">
        <v>0</v>
      </c>
      <c r="F37" s="4"/>
      <c r="G37" s="6"/>
      <c r="J37" s="4"/>
      <c r="K37" s="4"/>
    </row>
    <row r="38" spans="1:11" ht="14.25" thickTop="1" thickBot="1" x14ac:dyDescent="0.25">
      <c r="A38" s="18" t="s">
        <v>44</v>
      </c>
      <c r="B38" s="12"/>
      <c r="C38" s="6"/>
      <c r="D38" s="6"/>
      <c r="F38" s="98">
        <f>SUM(E33:E37)</f>
        <v>0</v>
      </c>
      <c r="G38" s="6"/>
      <c r="J38" s="4"/>
      <c r="K38" s="9"/>
    </row>
    <row r="39" spans="1:11" ht="14.25" thickTop="1" thickBot="1" x14ac:dyDescent="0.25">
      <c r="A39" s="100"/>
      <c r="B39" s="6"/>
      <c r="C39" s="6"/>
      <c r="D39" s="6"/>
      <c r="E39" s="19" t="s">
        <v>36</v>
      </c>
      <c r="F39" s="95">
        <f>(E33+E36+E37)*21%</f>
        <v>0</v>
      </c>
      <c r="G39" s="6"/>
      <c r="J39" s="4"/>
      <c r="K39" s="9"/>
    </row>
    <row r="40" spans="1:11" ht="14.25" thickTop="1" thickBot="1" x14ac:dyDescent="0.25">
      <c r="A40" s="6"/>
      <c r="B40" s="6"/>
      <c r="C40" s="6"/>
      <c r="D40" s="6"/>
      <c r="E40" s="27"/>
      <c r="F40" s="93"/>
      <c r="G40" s="6"/>
      <c r="J40" s="4"/>
      <c r="K40" s="9"/>
    </row>
    <row r="41" spans="1:11" ht="14.25" thickTop="1" thickBot="1" x14ac:dyDescent="0.25">
      <c r="A41" s="28" t="s">
        <v>45</v>
      </c>
      <c r="B41" s="24"/>
      <c r="C41" s="6"/>
      <c r="D41" s="6"/>
      <c r="E41" s="29"/>
      <c r="F41" s="99">
        <f>SUM(F38:F39)</f>
        <v>0</v>
      </c>
      <c r="G41" s="6"/>
      <c r="I41" s="20"/>
      <c r="J41" s="4"/>
      <c r="K41" s="9"/>
    </row>
    <row r="42" spans="1:11" ht="13.5" thickTop="1" x14ac:dyDescent="0.2">
      <c r="A42" s="12"/>
      <c r="B42" s="12"/>
      <c r="C42" s="6"/>
      <c r="D42" s="6"/>
      <c r="E42" s="6"/>
      <c r="F42" s="6"/>
      <c r="G42" s="6"/>
      <c r="H42" s="6"/>
      <c r="I42" s="9"/>
      <c r="J42" s="4"/>
      <c r="K42" s="9"/>
    </row>
    <row r="43" spans="1:11" ht="18" x14ac:dyDescent="0.2">
      <c r="A43" s="58" t="s">
        <v>48</v>
      </c>
      <c r="B43" s="59"/>
      <c r="C43" s="6"/>
      <c r="D43" s="6"/>
      <c r="E43" s="6"/>
      <c r="F43" s="6"/>
      <c r="G43" s="6"/>
      <c r="H43" s="6"/>
      <c r="I43" s="9"/>
      <c r="J43" s="4"/>
      <c r="K43" s="9"/>
    </row>
    <row r="44" spans="1:11" x14ac:dyDescent="0.2">
      <c r="A44" s="12"/>
      <c r="B44" s="12"/>
      <c r="C44" s="6"/>
      <c r="D44" s="6"/>
      <c r="E44" s="6"/>
      <c r="F44" s="6"/>
      <c r="G44" s="6"/>
      <c r="H44" s="6"/>
      <c r="I44" s="9"/>
      <c r="J44" s="4"/>
      <c r="K44" s="9"/>
    </row>
    <row r="45" spans="1:11" x14ac:dyDescent="0.2">
      <c r="A45" s="12" t="s">
        <v>49</v>
      </c>
      <c r="C45" s="4" t="s">
        <v>50</v>
      </c>
      <c r="D45" s="115">
        <v>0</v>
      </c>
      <c r="E45" s="6"/>
      <c r="F45" s="6"/>
      <c r="G45" s="6"/>
      <c r="H45" s="6"/>
      <c r="I45" s="9"/>
      <c r="J45" s="4"/>
      <c r="K45" s="9"/>
    </row>
    <row r="46" spans="1:11" x14ac:dyDescent="0.2">
      <c r="A46" s="12"/>
      <c r="C46" s="4" t="s">
        <v>51</v>
      </c>
      <c r="D46" s="115">
        <v>0</v>
      </c>
      <c r="E46" s="6"/>
      <c r="F46" s="6"/>
      <c r="G46" s="6"/>
      <c r="H46" s="6"/>
      <c r="I46" s="9"/>
      <c r="J46" s="4"/>
      <c r="K46" s="9"/>
    </row>
    <row r="47" spans="1:11" x14ac:dyDescent="0.2">
      <c r="A47" s="12"/>
      <c r="C47" s="4" t="s">
        <v>19</v>
      </c>
      <c r="D47" s="60">
        <f>SUM(D45:D46)</f>
        <v>0</v>
      </c>
      <c r="E47" s="6"/>
      <c r="F47" s="6"/>
      <c r="G47" s="6"/>
      <c r="H47" s="6"/>
      <c r="I47" s="9"/>
      <c r="J47" s="4"/>
      <c r="K47" s="9"/>
    </row>
    <row r="48" spans="1:11" x14ac:dyDescent="0.2">
      <c r="A48" s="12"/>
      <c r="C48" s="12"/>
      <c r="D48" s="61"/>
      <c r="E48" s="6"/>
      <c r="F48" s="6"/>
      <c r="G48" s="6"/>
      <c r="H48" s="6"/>
      <c r="I48" s="9"/>
      <c r="J48" s="4"/>
      <c r="K48" s="9"/>
    </row>
    <row r="49" spans="1:11" x14ac:dyDescent="0.2">
      <c r="A49" s="12" t="s">
        <v>52</v>
      </c>
      <c r="C49" s="12"/>
      <c r="D49" s="116">
        <v>0</v>
      </c>
      <c r="E49" s="6"/>
      <c r="F49" s="6"/>
      <c r="G49" s="6"/>
      <c r="H49" s="6"/>
      <c r="I49" s="9"/>
      <c r="J49" s="4"/>
      <c r="K49" s="9"/>
    </row>
    <row r="50" spans="1:11" x14ac:dyDescent="0.2">
      <c r="A50" s="12"/>
      <c r="C50" s="12"/>
      <c r="D50" s="6"/>
      <c r="E50" s="6"/>
      <c r="F50" s="6"/>
      <c r="G50" s="6"/>
      <c r="H50" s="6"/>
      <c r="I50" s="9"/>
      <c r="J50" s="4"/>
      <c r="K50" s="9"/>
    </row>
    <row r="51" spans="1:11" x14ac:dyDescent="0.2">
      <c r="A51" s="12" t="s">
        <v>53</v>
      </c>
      <c r="C51" s="117" t="s">
        <v>15</v>
      </c>
      <c r="D51" s="6"/>
      <c r="E51" s="6"/>
      <c r="F51" s="6"/>
      <c r="G51" s="6"/>
      <c r="H51" s="6"/>
      <c r="I51" s="9"/>
      <c r="J51" s="4"/>
      <c r="K51" s="9"/>
    </row>
    <row r="52" spans="1:11" x14ac:dyDescent="0.2">
      <c r="A52" s="87" t="s">
        <v>80</v>
      </c>
      <c r="C52" s="86">
        <v>1</v>
      </c>
      <c r="D52" s="6"/>
      <c r="E52" s="6"/>
      <c r="F52" s="6"/>
      <c r="G52" s="6"/>
      <c r="H52" s="6"/>
      <c r="I52" s="9"/>
      <c r="J52" s="4"/>
      <c r="K52" s="9"/>
    </row>
    <row r="53" spans="1:11" x14ac:dyDescent="0.2">
      <c r="A53" s="12" t="s">
        <v>2</v>
      </c>
      <c r="C53" s="12"/>
      <c r="D53" s="6"/>
      <c r="E53" s="6"/>
      <c r="F53" s="6"/>
      <c r="G53" s="6"/>
      <c r="H53" s="6"/>
      <c r="I53" s="9"/>
      <c r="J53" s="4"/>
      <c r="K53" s="9"/>
    </row>
    <row r="54" spans="1:11" x14ac:dyDescent="0.2">
      <c r="A54" s="12"/>
      <c r="C54" s="6"/>
      <c r="D54" s="6"/>
      <c r="E54" s="6"/>
      <c r="F54" s="4" t="s">
        <v>27</v>
      </c>
      <c r="G54" s="60">
        <f>IF(C51="oui",E180/2+4.239,E180)</f>
        <v>0</v>
      </c>
      <c r="I54" s="9"/>
      <c r="J54" s="4"/>
      <c r="K54" s="9"/>
    </row>
    <row r="55" spans="1:11" x14ac:dyDescent="0.2">
      <c r="A55" s="12" t="s">
        <v>54</v>
      </c>
      <c r="C55" s="6"/>
      <c r="D55" s="60">
        <f>D47/100</f>
        <v>0</v>
      </c>
      <c r="E55" s="6"/>
      <c r="F55" s="12" t="s">
        <v>55</v>
      </c>
      <c r="G55" s="104">
        <f>G54*21/100</f>
        <v>0</v>
      </c>
      <c r="I55" s="9"/>
      <c r="J55" s="4"/>
      <c r="K55" s="9"/>
    </row>
    <row r="56" spans="1:11" x14ac:dyDescent="0.2">
      <c r="A56" s="12" t="s">
        <v>56</v>
      </c>
      <c r="C56" s="6"/>
      <c r="D56" s="118">
        <v>0</v>
      </c>
      <c r="E56" s="6"/>
      <c r="F56" s="4"/>
      <c r="G56" s="61"/>
      <c r="I56" s="9"/>
      <c r="J56" s="4"/>
      <c r="K56" s="9"/>
    </row>
    <row r="57" spans="1:11" x14ac:dyDescent="0.2">
      <c r="A57" s="6"/>
      <c r="C57" s="6"/>
      <c r="D57" s="61"/>
      <c r="E57" s="6"/>
      <c r="F57" s="4"/>
      <c r="G57" s="61"/>
      <c r="I57" s="9"/>
      <c r="J57" s="4"/>
      <c r="K57" s="9"/>
    </row>
    <row r="58" spans="1:11" x14ac:dyDescent="0.2">
      <c r="A58" s="12" t="s">
        <v>57</v>
      </c>
      <c r="C58" s="60">
        <f>D47*0.3%</f>
        <v>0</v>
      </c>
      <c r="D58" s="61"/>
      <c r="E58" s="6"/>
      <c r="F58" s="4"/>
      <c r="G58" s="61"/>
      <c r="I58" s="9"/>
      <c r="J58" s="4"/>
      <c r="K58" s="9"/>
    </row>
    <row r="59" spans="1:11" x14ac:dyDescent="0.2">
      <c r="A59" s="12" t="s">
        <v>58</v>
      </c>
      <c r="C59" s="60">
        <f>A105*C52</f>
        <v>87.31</v>
      </c>
      <c r="D59" s="61"/>
      <c r="E59" s="6"/>
      <c r="F59" s="4"/>
      <c r="G59" s="61"/>
      <c r="I59" s="9"/>
      <c r="J59" s="4"/>
      <c r="K59" s="9"/>
    </row>
    <row r="60" spans="1:11" x14ac:dyDescent="0.2">
      <c r="A60" s="12" t="s">
        <v>59</v>
      </c>
      <c r="C60" s="6"/>
      <c r="D60" s="60">
        <f>IF((D166-C58-C59)&lt;22,D166+50,D166)</f>
        <v>150</v>
      </c>
      <c r="E60" s="6"/>
      <c r="F60" s="4"/>
      <c r="G60" s="61"/>
      <c r="I60" s="9"/>
      <c r="J60" s="4"/>
      <c r="K60" s="9"/>
    </row>
    <row r="61" spans="1:11" x14ac:dyDescent="0.2">
      <c r="A61" s="12"/>
      <c r="C61" s="6"/>
      <c r="D61" s="61"/>
      <c r="E61" s="6"/>
      <c r="F61" s="4"/>
      <c r="G61" s="61"/>
      <c r="I61" s="9"/>
      <c r="J61" s="4"/>
      <c r="K61" s="9"/>
    </row>
    <row r="62" spans="1:11" x14ac:dyDescent="0.2">
      <c r="A62" s="12" t="s">
        <v>60</v>
      </c>
      <c r="C62" s="6"/>
      <c r="D62" s="60">
        <v>50</v>
      </c>
      <c r="E62" s="6"/>
      <c r="F62" s="4"/>
      <c r="G62" s="61"/>
      <c r="I62" s="9"/>
      <c r="J62" s="4"/>
      <c r="K62" s="9"/>
    </row>
    <row r="63" spans="1:11" x14ac:dyDescent="0.2">
      <c r="A63" s="6"/>
      <c r="C63" s="12" t="s">
        <v>55</v>
      </c>
      <c r="D63" s="104">
        <f>D62*21%</f>
        <v>10.5</v>
      </c>
      <c r="E63" s="6"/>
      <c r="F63" s="4"/>
      <c r="G63" s="61"/>
      <c r="I63" s="9"/>
      <c r="J63" s="4"/>
      <c r="K63" s="9"/>
    </row>
    <row r="64" spans="1:11" x14ac:dyDescent="0.2">
      <c r="A64" s="6"/>
      <c r="C64" s="12"/>
      <c r="D64" s="61"/>
      <c r="E64" s="6"/>
      <c r="F64" s="4"/>
      <c r="G64" s="61"/>
      <c r="I64" s="9"/>
      <c r="J64" s="4"/>
      <c r="K64" s="9"/>
    </row>
    <row r="65" spans="1:11" x14ac:dyDescent="0.2">
      <c r="A65" s="12" t="s">
        <v>31</v>
      </c>
      <c r="C65" s="6"/>
      <c r="D65" s="118">
        <v>660</v>
      </c>
      <c r="E65" s="6"/>
      <c r="F65" s="4"/>
      <c r="G65" s="61"/>
      <c r="I65" s="9"/>
      <c r="J65" s="4"/>
      <c r="K65" s="9"/>
    </row>
    <row r="66" spans="1:11" x14ac:dyDescent="0.2">
      <c r="A66" s="6"/>
      <c r="C66" s="12" t="s">
        <v>55</v>
      </c>
      <c r="D66" s="104">
        <f>D65*21%</f>
        <v>138.6</v>
      </c>
      <c r="E66" s="6"/>
      <c r="F66" s="4"/>
      <c r="G66" s="61"/>
      <c r="I66" s="9"/>
      <c r="J66" s="4"/>
      <c r="K66" s="9"/>
    </row>
    <row r="67" spans="1:11" x14ac:dyDescent="0.2">
      <c r="A67" s="6"/>
      <c r="C67" s="12"/>
      <c r="D67" s="61"/>
      <c r="E67" s="6"/>
      <c r="F67" s="4"/>
      <c r="G67" s="61"/>
      <c r="I67" s="9"/>
      <c r="J67" s="4"/>
      <c r="K67" s="9"/>
    </row>
    <row r="68" spans="1:11" x14ac:dyDescent="0.2">
      <c r="A68" s="12" t="s">
        <v>39</v>
      </c>
      <c r="C68" s="12"/>
      <c r="D68" s="118">
        <v>0</v>
      </c>
      <c r="E68" s="6"/>
      <c r="F68" s="4"/>
      <c r="G68" s="61"/>
      <c r="I68" s="9"/>
      <c r="J68" s="4"/>
      <c r="K68" s="9"/>
    </row>
    <row r="69" spans="1:11" x14ac:dyDescent="0.2">
      <c r="A69" s="12"/>
      <c r="C69" s="12" t="s">
        <v>55</v>
      </c>
      <c r="D69" s="104">
        <f>D68*21%</f>
        <v>0</v>
      </c>
      <c r="E69" s="6"/>
      <c r="F69" s="4"/>
      <c r="G69" s="61"/>
      <c r="I69" s="9"/>
      <c r="J69" s="4"/>
      <c r="K69" s="9"/>
    </row>
    <row r="70" spans="1:11" x14ac:dyDescent="0.2">
      <c r="A70" s="12"/>
      <c r="C70" s="6"/>
      <c r="D70" s="61"/>
      <c r="E70" s="6"/>
      <c r="F70" s="4"/>
      <c r="G70" s="61"/>
      <c r="I70" s="9"/>
      <c r="J70" s="4"/>
      <c r="K70" s="9"/>
    </row>
    <row r="71" spans="1:11" x14ac:dyDescent="0.2">
      <c r="A71" s="12"/>
      <c r="C71" s="6" t="s">
        <v>61</v>
      </c>
      <c r="D71" s="105">
        <f>A137</f>
        <v>860</v>
      </c>
      <c r="E71" s="6"/>
      <c r="F71" s="4" t="s">
        <v>62</v>
      </c>
      <c r="G71" s="105">
        <f>G54</f>
        <v>0</v>
      </c>
      <c r="I71" s="9"/>
      <c r="J71" s="4"/>
      <c r="K71" s="9"/>
    </row>
    <row r="72" spans="1:11" x14ac:dyDescent="0.2">
      <c r="A72" s="12"/>
      <c r="C72" s="6"/>
      <c r="D72" s="61"/>
      <c r="E72" s="6"/>
      <c r="F72" s="4" t="s">
        <v>61</v>
      </c>
      <c r="G72" s="105">
        <f>D71</f>
        <v>860</v>
      </c>
      <c r="I72" s="9"/>
      <c r="J72" s="4"/>
      <c r="K72" s="9"/>
    </row>
    <row r="73" spans="1:11" x14ac:dyDescent="0.2">
      <c r="A73" s="12"/>
      <c r="C73" s="6"/>
      <c r="D73" s="6"/>
      <c r="E73" s="6"/>
      <c r="F73" s="4" t="s">
        <v>63</v>
      </c>
      <c r="G73" s="63">
        <f>SUM(G71+D71)</f>
        <v>860</v>
      </c>
      <c r="I73" s="9"/>
      <c r="J73" s="4"/>
      <c r="K73" s="9"/>
    </row>
    <row r="74" spans="1:11" x14ac:dyDescent="0.2">
      <c r="A74" s="12"/>
      <c r="C74" s="6"/>
      <c r="D74" s="6"/>
      <c r="E74" s="6"/>
      <c r="F74" s="7"/>
      <c r="G74" s="61"/>
      <c r="I74" s="9"/>
      <c r="J74" s="4"/>
      <c r="K74" s="9"/>
    </row>
    <row r="75" spans="1:11" x14ac:dyDescent="0.2">
      <c r="A75" s="12"/>
      <c r="C75" s="6"/>
      <c r="D75" s="6"/>
      <c r="E75" s="6"/>
      <c r="F75" s="8" t="s">
        <v>36</v>
      </c>
      <c r="G75" s="62">
        <f>SUM(D63,D66,D69,G55)</f>
        <v>149.1</v>
      </c>
      <c r="I75" s="9"/>
      <c r="J75" s="4"/>
      <c r="K75" s="9"/>
    </row>
    <row r="76" spans="1:11" ht="13.5" thickBot="1" x14ac:dyDescent="0.25">
      <c r="A76" s="12"/>
      <c r="C76" s="6"/>
      <c r="D76" s="6"/>
      <c r="E76" s="6"/>
      <c r="G76" s="61"/>
      <c r="I76" s="9"/>
      <c r="J76" s="4"/>
      <c r="K76" s="9"/>
    </row>
    <row r="77" spans="1:11" ht="14.25" thickTop="1" thickBot="1" x14ac:dyDescent="0.25">
      <c r="A77" s="12"/>
      <c r="C77" s="6"/>
      <c r="D77" s="6"/>
      <c r="E77" s="6"/>
      <c r="F77" s="64" t="s">
        <v>62</v>
      </c>
      <c r="G77" s="106">
        <f>SUM(G73:G75)</f>
        <v>1009.1</v>
      </c>
      <c r="I77" s="9"/>
      <c r="J77" s="4"/>
      <c r="K77" s="9"/>
    </row>
    <row r="78" spans="1:11" ht="13.5" thickTop="1" x14ac:dyDescent="0.2">
      <c r="A78" s="12"/>
      <c r="C78" s="12"/>
      <c r="D78" s="6"/>
      <c r="E78" s="6"/>
      <c r="F78" s="6"/>
      <c r="G78" s="6"/>
      <c r="H78" s="61"/>
      <c r="I78" s="9"/>
      <c r="J78" s="4"/>
      <c r="K78" s="9"/>
    </row>
    <row r="79" spans="1:11" ht="18" x14ac:dyDescent="0.2">
      <c r="A79" s="65" t="s">
        <v>64</v>
      </c>
      <c r="B79" s="66"/>
      <c r="C79" s="67"/>
      <c r="D79" s="67"/>
      <c r="E79" s="67"/>
      <c r="F79" s="67"/>
      <c r="G79" s="67"/>
      <c r="H79" s="61"/>
      <c r="I79" s="9"/>
      <c r="J79" s="4"/>
      <c r="K79" s="9"/>
    </row>
    <row r="80" spans="1:11" x14ac:dyDescent="0.2">
      <c r="A80" s="68" t="s">
        <v>50</v>
      </c>
      <c r="B80" s="4"/>
      <c r="C80" s="69">
        <v>0</v>
      </c>
      <c r="D80" s="20"/>
      <c r="E80" s="4"/>
      <c r="F80" s="4"/>
      <c r="G80" s="4"/>
      <c r="H80" s="61"/>
      <c r="I80" s="9"/>
      <c r="J80" s="4"/>
      <c r="K80" s="9"/>
    </row>
    <row r="81" spans="1:11" x14ac:dyDescent="0.2">
      <c r="A81" s="68" t="s">
        <v>51</v>
      </c>
      <c r="B81" s="4"/>
      <c r="C81" s="69">
        <v>0</v>
      </c>
      <c r="D81" s="20"/>
      <c r="E81" s="20"/>
      <c r="F81" s="20"/>
      <c r="G81" s="20"/>
      <c r="H81" s="61"/>
      <c r="I81" s="9"/>
      <c r="J81" s="4"/>
      <c r="K81" s="9"/>
    </row>
    <row r="82" spans="1:11" x14ac:dyDescent="0.2">
      <c r="A82" s="68" t="s">
        <v>19</v>
      </c>
      <c r="B82" s="4"/>
      <c r="C82" s="70">
        <f>SUM(C80:C81)</f>
        <v>0</v>
      </c>
      <c r="D82" s="20"/>
      <c r="E82" s="20"/>
      <c r="F82" s="20"/>
      <c r="G82" s="20"/>
      <c r="H82" s="61"/>
      <c r="I82" s="9"/>
      <c r="J82" s="4"/>
      <c r="K82" s="9"/>
    </row>
    <row r="83" spans="1:11" x14ac:dyDescent="0.2">
      <c r="A83" s="6"/>
      <c r="B83" s="71"/>
      <c r="C83" s="67"/>
      <c r="D83" s="6"/>
      <c r="E83" s="20"/>
      <c r="F83" s="20"/>
      <c r="G83" s="20"/>
      <c r="H83" s="61"/>
      <c r="I83" s="9"/>
      <c r="J83" s="4"/>
      <c r="K83" s="9"/>
    </row>
    <row r="84" spans="1:11" x14ac:dyDescent="0.2">
      <c r="A84" s="72" t="s">
        <v>65</v>
      </c>
      <c r="B84" s="20"/>
      <c r="C84" s="73">
        <v>1</v>
      </c>
      <c r="D84" s="20"/>
      <c r="E84" s="4"/>
      <c r="F84" s="4"/>
      <c r="G84" s="74"/>
      <c r="H84" s="61"/>
      <c r="I84" s="9"/>
      <c r="J84" s="4"/>
      <c r="K84" s="9"/>
    </row>
    <row r="85" spans="1:11" x14ac:dyDescent="0.2">
      <c r="A85" s="13" t="s">
        <v>2</v>
      </c>
      <c r="B85" s="3"/>
      <c r="C85" s="3"/>
      <c r="D85" s="3"/>
      <c r="E85" s="4"/>
      <c r="F85" s="4"/>
      <c r="G85" s="74"/>
      <c r="H85" s="61"/>
      <c r="I85" s="9"/>
      <c r="J85" s="4"/>
      <c r="K85" s="9"/>
    </row>
    <row r="86" spans="1:11" x14ac:dyDescent="0.2">
      <c r="A86" s="75" t="s">
        <v>60</v>
      </c>
      <c r="B86" s="6"/>
      <c r="C86" s="6"/>
      <c r="D86" s="111">
        <v>50</v>
      </c>
      <c r="E86" s="4"/>
      <c r="F86" s="68" t="s">
        <v>66</v>
      </c>
      <c r="G86" s="110">
        <f>E124</f>
        <v>0</v>
      </c>
      <c r="H86" s="61"/>
      <c r="I86" s="9"/>
      <c r="J86" s="4"/>
      <c r="K86" s="9"/>
    </row>
    <row r="87" spans="1:11" x14ac:dyDescent="0.2">
      <c r="A87" s="75" t="s">
        <v>54</v>
      </c>
      <c r="B87" s="6"/>
      <c r="C87" s="6"/>
      <c r="D87" s="111">
        <v>50</v>
      </c>
      <c r="E87" s="4"/>
      <c r="F87" s="4"/>
      <c r="G87" s="74"/>
      <c r="H87" s="61"/>
      <c r="I87" s="9"/>
      <c r="J87" s="4"/>
      <c r="K87" s="9"/>
    </row>
    <row r="88" spans="1:11" x14ac:dyDescent="0.2">
      <c r="A88" s="75" t="s">
        <v>56</v>
      </c>
      <c r="B88" s="6"/>
      <c r="C88" s="6"/>
      <c r="D88" s="107">
        <v>0</v>
      </c>
      <c r="E88" s="4"/>
      <c r="F88" s="4"/>
      <c r="G88" s="74"/>
      <c r="H88" s="61"/>
      <c r="I88" s="9"/>
      <c r="J88" s="4"/>
      <c r="K88" s="9"/>
    </row>
    <row r="89" spans="1:11" x14ac:dyDescent="0.2">
      <c r="A89" s="72" t="s">
        <v>31</v>
      </c>
      <c r="B89" s="6"/>
      <c r="C89" s="6"/>
      <c r="D89" s="107">
        <f>C109</f>
        <v>185</v>
      </c>
      <c r="E89" s="4"/>
      <c r="F89" s="4"/>
      <c r="G89" s="74"/>
      <c r="H89" s="61"/>
      <c r="I89" s="9"/>
      <c r="J89" s="4"/>
      <c r="K89" s="9"/>
    </row>
    <row r="90" spans="1:11" x14ac:dyDescent="0.2">
      <c r="A90" s="6"/>
      <c r="B90" s="6"/>
      <c r="C90" s="6"/>
      <c r="D90" s="76"/>
      <c r="E90" s="4"/>
      <c r="F90" s="4"/>
      <c r="G90" s="74"/>
      <c r="H90" s="61"/>
      <c r="I90" s="9"/>
      <c r="J90" s="4"/>
      <c r="K90" s="9"/>
    </row>
    <row r="91" spans="1:11" x14ac:dyDescent="0.2">
      <c r="A91" s="6"/>
      <c r="B91" s="6"/>
      <c r="C91" s="75" t="s">
        <v>61</v>
      </c>
      <c r="D91" s="108">
        <f>SUM(D86:D90)</f>
        <v>285</v>
      </c>
      <c r="E91" s="4"/>
      <c r="F91" s="68" t="s">
        <v>62</v>
      </c>
      <c r="G91" s="109">
        <f>G86</f>
        <v>0</v>
      </c>
      <c r="H91" s="61"/>
      <c r="I91" s="9"/>
      <c r="J91" s="4"/>
      <c r="K91" s="9"/>
    </row>
    <row r="92" spans="1:11" x14ac:dyDescent="0.2">
      <c r="A92" s="6"/>
      <c r="B92" s="6"/>
      <c r="C92" s="6"/>
      <c r="D92" s="6"/>
      <c r="E92" s="4"/>
      <c r="F92" s="68" t="s">
        <v>67</v>
      </c>
      <c r="G92" s="109">
        <f>SUM(D86:D90)</f>
        <v>285</v>
      </c>
      <c r="H92" s="61"/>
      <c r="I92" s="9"/>
      <c r="J92" s="4"/>
      <c r="K92" s="9"/>
    </row>
    <row r="93" spans="1:11" x14ac:dyDescent="0.2">
      <c r="A93" s="6"/>
      <c r="B93" s="6"/>
      <c r="C93" s="6"/>
      <c r="D93" s="6"/>
      <c r="E93" s="4"/>
      <c r="F93" s="68" t="s">
        <v>63</v>
      </c>
      <c r="G93" s="112">
        <f>SUM(G91:G92)</f>
        <v>285</v>
      </c>
      <c r="H93" s="61"/>
      <c r="I93" s="9"/>
      <c r="J93" s="4"/>
      <c r="K93" s="9"/>
    </row>
    <row r="94" spans="1:11" x14ac:dyDescent="0.2">
      <c r="A94" s="67"/>
      <c r="B94" s="67"/>
      <c r="C94" s="67"/>
      <c r="D94" s="67"/>
      <c r="E94" s="67"/>
      <c r="F94" s="20"/>
      <c r="G94" s="77"/>
      <c r="H94" s="6"/>
      <c r="I94" s="9"/>
      <c r="J94" s="4"/>
      <c r="K94" s="9"/>
    </row>
    <row r="95" spans="1:11" x14ac:dyDescent="0.2">
      <c r="A95" s="67"/>
      <c r="B95" s="67"/>
      <c r="C95" s="67"/>
      <c r="D95" s="67"/>
      <c r="E95" s="67"/>
      <c r="F95" s="78" t="s">
        <v>36</v>
      </c>
      <c r="G95" s="113">
        <f>(D86+D89+G86)*21%</f>
        <v>49.35</v>
      </c>
      <c r="H95" s="6"/>
      <c r="I95" s="9"/>
      <c r="J95" s="4"/>
      <c r="K95" s="9"/>
    </row>
    <row r="96" spans="1:11" ht="13.5" thickBot="1" x14ac:dyDescent="0.25">
      <c r="A96" s="67"/>
      <c r="B96" s="67"/>
      <c r="C96" s="67"/>
      <c r="D96" s="67"/>
      <c r="E96" s="67"/>
      <c r="G96" s="77"/>
      <c r="H96" s="6"/>
      <c r="I96" s="9"/>
      <c r="J96" s="4"/>
      <c r="K96" s="9"/>
    </row>
    <row r="97" spans="1:27" ht="14.25" thickTop="1" thickBot="1" x14ac:dyDescent="0.25">
      <c r="A97" s="67"/>
      <c r="B97" s="67"/>
      <c r="C97" s="67"/>
      <c r="D97" s="67"/>
      <c r="E97" s="67"/>
      <c r="F97" s="79" t="s">
        <v>62</v>
      </c>
      <c r="G97" s="114">
        <f>SUM(G93:G95)</f>
        <v>334.35</v>
      </c>
      <c r="H97" s="6"/>
      <c r="I97" s="9"/>
      <c r="J97" s="4"/>
      <c r="K97" s="9"/>
    </row>
    <row r="98" spans="1:27" ht="13.5" thickTop="1" x14ac:dyDescent="0.2">
      <c r="A98" s="12"/>
      <c r="B98" s="12"/>
      <c r="C98" s="6"/>
      <c r="D98" s="6"/>
      <c r="E98" s="6"/>
      <c r="F98" s="6"/>
      <c r="G98" s="6"/>
      <c r="H98" s="6"/>
      <c r="I98" s="9"/>
      <c r="J98" s="4"/>
      <c r="K98" s="9"/>
    </row>
    <row r="99" spans="1:27" x14ac:dyDescent="0.2">
      <c r="A99" s="7"/>
      <c r="B99" s="7"/>
      <c r="C99" s="30" t="s">
        <v>7</v>
      </c>
      <c r="E99" s="30" t="s">
        <v>8</v>
      </c>
      <c r="F99" s="30"/>
      <c r="G99" s="30"/>
      <c r="I99" s="7"/>
    </row>
    <row r="100" spans="1:27" x14ac:dyDescent="0.2">
      <c r="A100" s="7"/>
      <c r="B100" s="7"/>
      <c r="C100" s="7"/>
      <c r="E100" s="7"/>
      <c r="F100" s="7"/>
      <c r="G100" s="7"/>
      <c r="I100" s="7"/>
      <c r="J100" s="26"/>
      <c r="K100" s="7"/>
    </row>
    <row r="101" spans="1:27" x14ac:dyDescent="0.2">
      <c r="A101" s="7"/>
      <c r="B101" s="7"/>
      <c r="C101" s="31" t="s">
        <v>5</v>
      </c>
      <c r="E101" s="31" t="s">
        <v>6</v>
      </c>
      <c r="F101" s="31"/>
      <c r="G101" s="31"/>
      <c r="I101" s="7"/>
      <c r="J101" s="25"/>
      <c r="K101" s="2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</row>
    <row r="102" spans="1:27" x14ac:dyDescent="0.2">
      <c r="A102" s="7"/>
      <c r="B102" s="7"/>
      <c r="C102" s="33"/>
      <c r="E102" s="33"/>
      <c r="F102" s="33"/>
      <c r="G102" s="33"/>
      <c r="H102" s="33"/>
      <c r="I102" s="7"/>
      <c r="J102" s="34"/>
      <c r="K102" s="33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</row>
    <row r="103" spans="1:27" x14ac:dyDescent="0.2">
      <c r="C103" s="31" t="s">
        <v>46</v>
      </c>
      <c r="E103" s="31"/>
      <c r="F103" s="31"/>
      <c r="G103" s="31"/>
      <c r="H103" s="33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</row>
    <row r="104" spans="1:27" hidden="1" x14ac:dyDescent="0.2"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</row>
    <row r="105" spans="1:27" hidden="1" x14ac:dyDescent="0.2">
      <c r="A105" s="2">
        <f>(A127+ROUNDDOWN((D45+D46-1)/C128,0)*A128)+20</f>
        <v>87.31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</row>
    <row r="106" spans="1:27" hidden="1" x14ac:dyDescent="0.2"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</row>
    <row r="107" spans="1:27" hidden="1" x14ac:dyDescent="0.2">
      <c r="B107" s="32"/>
      <c r="C107" s="32">
        <f>IF(C84=1,185,0)</f>
        <v>185</v>
      </c>
      <c r="D107" s="32">
        <f>IF(C84=2,335,0)</f>
        <v>0</v>
      </c>
      <c r="E107" s="32">
        <f>IF(C84&gt;2,(335+(C84-2)*200),0)</f>
        <v>0</v>
      </c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</row>
    <row r="108" spans="1:27" hidden="1" x14ac:dyDescent="0.2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</row>
    <row r="109" spans="1:27" hidden="1" x14ac:dyDescent="0.2">
      <c r="B109" s="32"/>
      <c r="C109" s="32">
        <f>SUM(C107:E107)</f>
        <v>185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</row>
    <row r="110" spans="1:27" hidden="1" x14ac:dyDescent="0.2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</row>
    <row r="111" spans="1:27" hidden="1" x14ac:dyDescent="0.2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</row>
    <row r="112" spans="1:27" hidden="1" x14ac:dyDescent="0.2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</row>
    <row r="113" spans="1:27" ht="15" hidden="1" x14ac:dyDescent="0.25">
      <c r="A113" s="80" t="s">
        <v>68</v>
      </c>
      <c r="B113" s="80"/>
      <c r="C113" s="81">
        <f>C82</f>
        <v>0</v>
      </c>
      <c r="D113" s="82"/>
      <c r="E113" s="50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</row>
    <row r="114" spans="1:27" ht="14.25" hidden="1" x14ac:dyDescent="0.2">
      <c r="A114" s="40" t="s">
        <v>11</v>
      </c>
      <c r="B114" s="40"/>
      <c r="C114" s="40" t="s">
        <v>11</v>
      </c>
      <c r="D114" s="41" t="s">
        <v>69</v>
      </c>
      <c r="E114" s="40" t="s">
        <v>70</v>
      </c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</row>
    <row r="115" spans="1:27" ht="15" hidden="1" x14ac:dyDescent="0.25">
      <c r="A115" s="81">
        <v>0</v>
      </c>
      <c r="B115" s="81"/>
      <c r="C115" s="81">
        <v>7500</v>
      </c>
      <c r="D115" s="45">
        <v>1.4250000000000001E-2</v>
      </c>
      <c r="E115" s="81">
        <f>IF(C82&lt;C115,C82*D115,C115*D115)</f>
        <v>0</v>
      </c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</row>
    <row r="116" spans="1:27" ht="15" hidden="1" x14ac:dyDescent="0.25">
      <c r="A116" s="81">
        <v>7500</v>
      </c>
      <c r="B116" s="81"/>
      <c r="C116" s="81">
        <v>17500</v>
      </c>
      <c r="D116" s="45">
        <v>1.14E-2</v>
      </c>
      <c r="E116" s="81" t="str">
        <f>IF(C82&lt;=A116," ",IF(C82&lt;C116,(C82-C115)*D116,(C116-A116)*D116))</f>
        <v xml:space="preserve"> </v>
      </c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</row>
    <row r="117" spans="1:27" ht="15" hidden="1" x14ac:dyDescent="0.25">
      <c r="A117" s="81">
        <v>17500</v>
      </c>
      <c r="B117" s="81"/>
      <c r="C117" s="81">
        <v>30000</v>
      </c>
      <c r="D117" s="45">
        <v>6.8399999999999997E-3</v>
      </c>
      <c r="E117" s="81" t="str">
        <f>IF(C82&lt;=A117," ",IF(C82&lt;C117,(C82-C116)*D117,(C117-A117)*D117))</f>
        <v xml:space="preserve"> </v>
      </c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</row>
    <row r="118" spans="1:27" ht="15" hidden="1" x14ac:dyDescent="0.25">
      <c r="A118" s="81">
        <v>30000</v>
      </c>
      <c r="B118" s="81"/>
      <c r="C118" s="81">
        <v>45495</v>
      </c>
      <c r="D118" s="45">
        <v>5.7000000000000002E-3</v>
      </c>
      <c r="E118" s="81" t="str">
        <f>IF(C82&lt;=A118," ",IF(C82&lt;C118,(C82-C117)*D118,(C118-A118)*D118))</f>
        <v xml:space="preserve"> </v>
      </c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</row>
    <row r="119" spans="1:27" ht="15" hidden="1" x14ac:dyDescent="0.25">
      <c r="A119" s="81">
        <v>45495</v>
      </c>
      <c r="B119" s="81"/>
      <c r="C119" s="81">
        <v>64095</v>
      </c>
      <c r="D119" s="45">
        <v>4.5599999999999998E-3</v>
      </c>
      <c r="E119" s="81" t="str">
        <f>IF(C82&lt;=A119," ",IF(C82&lt;C119,(C82-C118)*D119,(C119-A119)*D119))</f>
        <v xml:space="preserve"> </v>
      </c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</row>
    <row r="120" spans="1:27" ht="15" hidden="1" x14ac:dyDescent="0.25">
      <c r="A120" s="81">
        <v>64095</v>
      </c>
      <c r="B120" s="81"/>
      <c r="C120" s="81">
        <v>250095</v>
      </c>
      <c r="D120" s="45">
        <v>2.2799999999999999E-3</v>
      </c>
      <c r="E120" s="81" t="str">
        <f>IF(C82&lt;=A120," ",IF(C82&lt;C120,(C82-C119)*D120,(C120-A120)*D120))</f>
        <v xml:space="preserve"> </v>
      </c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</row>
    <row r="121" spans="1:27" ht="15" hidden="1" x14ac:dyDescent="0.25">
      <c r="A121" s="81">
        <v>250095</v>
      </c>
      <c r="B121" s="81"/>
      <c r="C121" s="81">
        <f>C82</f>
        <v>0</v>
      </c>
      <c r="D121" s="83">
        <v>4.5600000000000003E-4</v>
      </c>
      <c r="E121" s="81" t="str">
        <f>IF(C82&lt;=A121,"E90",IF(C82&lt;C121,(C82-C120)*D121,(C121-A121)*D121))</f>
        <v>E90</v>
      </c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</row>
    <row r="122" spans="1:27" ht="15" hidden="1" x14ac:dyDescent="0.25">
      <c r="A122" s="50"/>
      <c r="B122" s="50"/>
      <c r="C122" s="50"/>
      <c r="D122" s="50"/>
      <c r="E122" s="50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</row>
    <row r="123" spans="1:27" ht="15" hidden="1" x14ac:dyDescent="0.25">
      <c r="A123" s="40" t="s">
        <v>13</v>
      </c>
      <c r="B123" s="51"/>
      <c r="C123" s="50"/>
      <c r="D123" s="50" t="s">
        <v>71</v>
      </c>
      <c r="E123" s="84">
        <f>SUM(E115:E122)</f>
        <v>0</v>
      </c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</row>
    <row r="124" spans="1:27" hidden="1" x14ac:dyDescent="0.2">
      <c r="A124" s="7"/>
      <c r="B124" s="7"/>
      <c r="C124" s="7"/>
      <c r="D124" s="7" t="s">
        <v>72</v>
      </c>
      <c r="E124" s="85">
        <f>E123/4</f>
        <v>0</v>
      </c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</row>
    <row r="125" spans="1:27" hidden="1" x14ac:dyDescent="0.2"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</row>
    <row r="126" spans="1:27" hidden="1" x14ac:dyDescent="0.2">
      <c r="A126" s="2" t="s">
        <v>73</v>
      </c>
      <c r="C126" s="32"/>
      <c r="D126" s="32"/>
      <c r="E126" s="32"/>
      <c r="F126" s="32" t="s">
        <v>74</v>
      </c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</row>
    <row r="127" spans="1:27" hidden="1" x14ac:dyDescent="0.2">
      <c r="A127" s="2">
        <v>67.31</v>
      </c>
      <c r="B127" s="2" t="s">
        <v>75</v>
      </c>
      <c r="C127" s="32">
        <v>25000</v>
      </c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</row>
    <row r="128" spans="1:27" hidden="1" x14ac:dyDescent="0.2">
      <c r="A128" s="2">
        <v>23.56</v>
      </c>
      <c r="B128" s="2" t="s">
        <v>76</v>
      </c>
      <c r="C128" s="32">
        <v>25000</v>
      </c>
      <c r="D128" s="32" t="s">
        <v>77</v>
      </c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</row>
    <row r="129" spans="1:27" hidden="1" x14ac:dyDescent="0.2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</row>
    <row r="130" spans="1:27" hidden="1" x14ac:dyDescent="0.2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</row>
    <row r="131" spans="1:27" hidden="1" x14ac:dyDescent="0.2">
      <c r="C131" s="32"/>
      <c r="D131" s="32"/>
      <c r="E131" s="32"/>
      <c r="F131" s="32"/>
      <c r="G131" s="32">
        <f>SUM(D65,D68)</f>
        <v>660</v>
      </c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</row>
    <row r="132" spans="1:27" hidden="1" x14ac:dyDescent="0.2">
      <c r="A132" s="2" t="s">
        <v>78</v>
      </c>
      <c r="C132" s="32" t="s">
        <v>11</v>
      </c>
      <c r="D132" s="32" t="s">
        <v>79</v>
      </c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</row>
    <row r="133" spans="1:27" hidden="1" x14ac:dyDescent="0.2">
      <c r="C133" s="32">
        <f>D56</f>
        <v>0</v>
      </c>
      <c r="D133" s="32">
        <f>IF(D56=0,575,550)</f>
        <v>575</v>
      </c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</row>
    <row r="134" spans="1:27" hidden="1" x14ac:dyDescent="0.2"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</row>
    <row r="135" spans="1:27" hidden="1" x14ac:dyDescent="0.2"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</row>
    <row r="136" spans="1:27" hidden="1" x14ac:dyDescent="0.2"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</row>
    <row r="137" spans="1:27" hidden="1" x14ac:dyDescent="0.2">
      <c r="A137" s="2">
        <f>D55+D56+D60+D62+D65+D68</f>
        <v>860</v>
      </c>
      <c r="C137" s="32"/>
      <c r="D137" s="32"/>
      <c r="E137" s="32" t="s">
        <v>14</v>
      </c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</row>
    <row r="138" spans="1:27" hidden="1" x14ac:dyDescent="0.2">
      <c r="C138" s="32"/>
      <c r="D138" s="32"/>
      <c r="E138" s="32" t="s">
        <v>15</v>
      </c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</row>
    <row r="139" spans="1:27" hidden="1" x14ac:dyDescent="0.2"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</row>
    <row r="140" spans="1:27" hidden="1" x14ac:dyDescent="0.2"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</row>
    <row r="141" spans="1:27" hidden="1" x14ac:dyDescent="0.2"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</row>
    <row r="142" spans="1:27" hidden="1" x14ac:dyDescent="0.2"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</row>
    <row r="143" spans="1:27" hidden="1" x14ac:dyDescent="0.2"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</row>
    <row r="144" spans="1:27" hidden="1" x14ac:dyDescent="0.2"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</row>
    <row r="145" spans="2:27" hidden="1" x14ac:dyDescent="0.2"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</row>
    <row r="146" spans="2:27" hidden="1" x14ac:dyDescent="0.2"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</row>
    <row r="147" spans="2:27" hidden="1" x14ac:dyDescent="0.2"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</row>
    <row r="148" spans="2:27" hidden="1" x14ac:dyDescent="0.2"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</row>
    <row r="149" spans="2:27" hidden="1" x14ac:dyDescent="0.2"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</row>
    <row r="150" spans="2:27" hidden="1" x14ac:dyDescent="0.2"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</row>
    <row r="151" spans="2:27" hidden="1" x14ac:dyDescent="0.2">
      <c r="B151" s="17">
        <f>IF(C11="oui",-1500,0)</f>
        <v>0</v>
      </c>
      <c r="C151" s="36">
        <f>IF(AND(C9="oui",C11="oui"),-750,0)</f>
        <v>0</v>
      </c>
      <c r="D151" s="36"/>
      <c r="E151" s="36"/>
      <c r="F151" s="36">
        <f>IF(AND(C11="oui",C12="oui"),-1000,0)</f>
        <v>0</v>
      </c>
      <c r="G151" s="36"/>
      <c r="H151" s="36">
        <f>IF(G152=50,0,G152)</f>
        <v>0</v>
      </c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</row>
    <row r="152" spans="2:27" hidden="1" x14ac:dyDescent="0.2">
      <c r="B152" s="17">
        <f>IF(C11="oui",-750,0)</f>
        <v>0</v>
      </c>
      <c r="C152" s="36">
        <f>IF(AND(C9="non",C11="oui"),-1500,0)</f>
        <v>0</v>
      </c>
      <c r="D152" s="36"/>
      <c r="E152" s="36"/>
      <c r="F152" s="36">
        <f>-F151</f>
        <v>0</v>
      </c>
      <c r="G152" s="36">
        <f>IF(F152&gt;(E18+E19+E21-50),-(E18+E19+E21-50),F151)</f>
        <v>50</v>
      </c>
      <c r="H152" s="36">
        <f>IF(C12="non",0,H151)</f>
        <v>0</v>
      </c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</row>
    <row r="153" spans="2:27" hidden="1" x14ac:dyDescent="0.2">
      <c r="B153" s="36"/>
      <c r="C153" s="36">
        <f>SUM(C151:C152)</f>
        <v>0</v>
      </c>
      <c r="D153" s="36">
        <f>IF(C155&gt;(E18+E19-50),-(E18+E19-50),C153)</f>
        <v>50</v>
      </c>
      <c r="E153" s="36">
        <f>IF(D153=50,0,D153)</f>
        <v>0</v>
      </c>
      <c r="F153" s="36"/>
      <c r="G153" s="36"/>
      <c r="H153" s="36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</row>
    <row r="154" spans="2:27" hidden="1" x14ac:dyDescent="0.2">
      <c r="B154" s="36"/>
      <c r="C154" s="36"/>
      <c r="D154" s="36"/>
      <c r="E154" s="36"/>
      <c r="F154" s="36"/>
      <c r="G154" s="36"/>
      <c r="H154" s="36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</row>
    <row r="155" spans="2:27" hidden="1" x14ac:dyDescent="0.2">
      <c r="B155" s="36"/>
      <c r="C155" s="36">
        <f>-C153</f>
        <v>0</v>
      </c>
      <c r="D155" s="36"/>
      <c r="E155" s="36"/>
      <c r="F155" s="36"/>
      <c r="G155" s="36"/>
      <c r="H155" s="33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</row>
    <row r="156" spans="2:27" hidden="1" x14ac:dyDescent="0.2"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</row>
    <row r="157" spans="2:27" hidden="1" x14ac:dyDescent="0.2"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</row>
    <row r="158" spans="2:27" hidden="1" x14ac:dyDescent="0.2"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</row>
    <row r="159" spans="2:27" hidden="1" x14ac:dyDescent="0.2"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</row>
    <row r="160" spans="2:27" hidden="1" x14ac:dyDescent="0.2"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</row>
    <row r="161" spans="1:27" hidden="1" x14ac:dyDescent="0.2"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</row>
    <row r="162" spans="1:27" hidden="1" x14ac:dyDescent="0.2"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</row>
    <row r="163" spans="1:27" hidden="1" x14ac:dyDescent="0.2"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</row>
    <row r="164" spans="1:27" hidden="1" x14ac:dyDescent="0.2"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</row>
    <row r="165" spans="1:27" hidden="1" x14ac:dyDescent="0.2"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</row>
    <row r="166" spans="1:27" hidden="1" x14ac:dyDescent="0.2">
      <c r="C166" s="32"/>
      <c r="D166" s="32">
        <f>ROUNDUP(C58+C59,-2)</f>
        <v>100</v>
      </c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</row>
    <row r="167" spans="1:27" hidden="1" x14ac:dyDescent="0.2"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</row>
    <row r="168" spans="1:27" hidden="1" x14ac:dyDescent="0.2"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</row>
    <row r="169" spans="1:27" hidden="1" x14ac:dyDescent="0.2"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</row>
    <row r="170" spans="1:27" hidden="1" x14ac:dyDescent="0.2">
      <c r="A170" s="2" t="s">
        <v>68</v>
      </c>
      <c r="C170" s="32">
        <f>C49</f>
        <v>0</v>
      </c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</row>
    <row r="171" spans="1:27" hidden="1" x14ac:dyDescent="0.2">
      <c r="A171" s="2">
        <v>0</v>
      </c>
      <c r="C171" s="32">
        <v>7500</v>
      </c>
      <c r="D171" s="32">
        <v>1.4250000000000001E-2</v>
      </c>
      <c r="E171" s="32"/>
      <c r="F171" s="32">
        <f>IF(D49&lt;C171,D49*D171,C171*D171)</f>
        <v>0</v>
      </c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</row>
    <row r="172" spans="1:27" hidden="1" x14ac:dyDescent="0.2">
      <c r="A172" s="2">
        <v>7500</v>
      </c>
      <c r="C172" s="32">
        <v>17500</v>
      </c>
      <c r="D172" s="32">
        <v>1.14E-2</v>
      </c>
      <c r="E172" s="32"/>
      <c r="F172" s="32" t="str">
        <f>IF(D49&lt;=A172," ",IF(D49&lt;C172,(D49-C171)*D172,(C172-A172)*D172))</f>
        <v xml:space="preserve"> </v>
      </c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</row>
    <row r="173" spans="1:27" hidden="1" x14ac:dyDescent="0.2">
      <c r="A173" s="2">
        <v>17500</v>
      </c>
      <c r="C173" s="32">
        <v>30000</v>
      </c>
      <c r="D173" s="32">
        <v>6.8399999999999997E-3</v>
      </c>
      <c r="E173" s="32"/>
      <c r="F173" s="32" t="str">
        <f>IF(D49&lt;=A173," ",IF(D49&lt;C173,(D49-C172)*D173,(C173-A173)*D173))</f>
        <v xml:space="preserve"> </v>
      </c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</row>
    <row r="174" spans="1:27" hidden="1" x14ac:dyDescent="0.2">
      <c r="A174" s="2">
        <v>30000</v>
      </c>
      <c r="C174" s="32">
        <v>45495</v>
      </c>
      <c r="D174" s="32">
        <v>5.7000000000000002E-3</v>
      </c>
      <c r="E174" s="32"/>
      <c r="F174" s="32" t="str">
        <f>IF(D49&lt;=A174," ",IF(D49&lt;C174,(D49-C173)*D174,(C174-A174)*D174))</f>
        <v xml:space="preserve"> </v>
      </c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</row>
    <row r="175" spans="1:27" hidden="1" x14ac:dyDescent="0.2">
      <c r="A175" s="2">
        <v>45495</v>
      </c>
      <c r="C175" s="32">
        <v>64095</v>
      </c>
      <c r="D175" s="32">
        <v>4.5599999999999998E-3</v>
      </c>
      <c r="E175" s="32"/>
      <c r="F175" s="32" t="str">
        <f>IF(D49&lt;=A175," ",IF(D49&lt;C175,(D49-C174)*D175,(C175-A175)*D175))</f>
        <v xml:space="preserve"> </v>
      </c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</row>
    <row r="176" spans="1:27" hidden="1" x14ac:dyDescent="0.2">
      <c r="A176" s="2">
        <v>64095</v>
      </c>
      <c r="C176" s="32">
        <v>250095</v>
      </c>
      <c r="D176" s="32">
        <v>2.2799999999999999E-3</v>
      </c>
      <c r="E176" s="32"/>
      <c r="F176" s="32" t="str">
        <f>IF(D49&lt;=A176," ",IF(D49&lt;C176,(D49-C175)*D176,(C176-A176)*D176))</f>
        <v xml:space="preserve"> </v>
      </c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</row>
    <row r="177" spans="1:27" hidden="1" x14ac:dyDescent="0.2">
      <c r="A177" s="2">
        <v>250095</v>
      </c>
      <c r="C177" s="32" t="str">
        <f>$C$11</f>
        <v>non</v>
      </c>
      <c r="D177" s="32">
        <v>4.5600000000000003E-4</v>
      </c>
      <c r="E177" s="32"/>
      <c r="F177" s="32" t="str">
        <f>IF(D49&lt;=A177," ",IF(D49&lt;C177,(D49-C176)*D177,(C177-A177)*D177))</f>
        <v xml:space="preserve"> </v>
      </c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</row>
    <row r="178" spans="1:27" hidden="1" x14ac:dyDescent="0.2">
      <c r="A178" s="2">
        <v>10075000</v>
      </c>
      <c r="C178" s="32" t="e">
        <f>#REF!</f>
        <v>#REF!</v>
      </c>
      <c r="D178" s="32">
        <v>4.5600000000000003E-4</v>
      </c>
      <c r="E178" s="32" t="str">
        <f>IF(D49&lt;=A178,"E90",IF(D49&lt;C178,(D49-C177)*D178,(C178-A178)*D178))</f>
        <v>E90</v>
      </c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</row>
    <row r="179" spans="1:27" hidden="1" x14ac:dyDescent="0.2"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</row>
    <row r="180" spans="1:27" hidden="1" x14ac:dyDescent="0.2">
      <c r="A180" s="2" t="s">
        <v>13</v>
      </c>
      <c r="C180" s="32"/>
      <c r="D180" s="32"/>
      <c r="E180" s="32">
        <f>SUM(F171:F178)</f>
        <v>0</v>
      </c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</row>
    <row r="181" spans="1:27" hidden="1" x14ac:dyDescent="0.2"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</row>
    <row r="182" spans="1:27" hidden="1" x14ac:dyDescent="0.2"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</row>
    <row r="183" spans="1:27" hidden="1" x14ac:dyDescent="0.2"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</row>
    <row r="184" spans="1:27" hidden="1" x14ac:dyDescent="0.2"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</row>
    <row r="185" spans="1:27" hidden="1" x14ac:dyDescent="0.2"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</row>
    <row r="186" spans="1:27" hidden="1" x14ac:dyDescent="0.2"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</row>
    <row r="187" spans="1:27" hidden="1" x14ac:dyDescent="0.2"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</row>
    <row r="188" spans="1:27" hidden="1" x14ac:dyDescent="0.2"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</row>
    <row r="189" spans="1:27" hidden="1" x14ac:dyDescent="0.2"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</row>
    <row r="190" spans="1:27" hidden="1" x14ac:dyDescent="0.2"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</row>
    <row r="191" spans="1:27" hidden="1" x14ac:dyDescent="0.2"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</row>
    <row r="192" spans="1:27" hidden="1" x14ac:dyDescent="0.2"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</row>
    <row r="193" spans="1:27" hidden="1" x14ac:dyDescent="0.2"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</row>
    <row r="194" spans="1:27" hidden="1" x14ac:dyDescent="0.2">
      <c r="A194" s="35"/>
      <c r="B194" s="35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</row>
    <row r="195" spans="1:27" hidden="1" x14ac:dyDescent="0.2">
      <c r="C195" s="32"/>
      <c r="D195" s="32"/>
      <c r="E195" s="32"/>
      <c r="F195" s="32"/>
      <c r="G195" s="32"/>
      <c r="H195" s="32"/>
      <c r="I195" s="32"/>
      <c r="J195" s="32"/>
      <c r="K195" s="32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2"/>
      <c r="Z195" s="32"/>
      <c r="AA195" s="32"/>
    </row>
    <row r="196" spans="1:27" hidden="1" x14ac:dyDescent="0.2">
      <c r="A196" s="37"/>
      <c r="B196" s="37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2"/>
      <c r="Z196" s="32"/>
      <c r="AA196" s="32"/>
    </row>
    <row r="197" spans="1:27" hidden="1" x14ac:dyDescent="0.2">
      <c r="A197" s="37"/>
      <c r="B197" s="37"/>
      <c r="C197" s="17">
        <f>IF(C11="oui",-1500,0)</f>
        <v>0</v>
      </c>
      <c r="D197" s="36">
        <f>IF(AND(C9="oui",C11="oui"),-750,0)</f>
        <v>0</v>
      </c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2"/>
      <c r="Z197" s="32"/>
      <c r="AA197" s="32"/>
    </row>
    <row r="198" spans="1:27" hidden="1" x14ac:dyDescent="0.2">
      <c r="A198" s="37"/>
      <c r="B198" s="37"/>
      <c r="C198" s="17">
        <f>IF(C11="oui",-750,0)</f>
        <v>0</v>
      </c>
      <c r="D198" s="36">
        <f>IF(AND(C9="non",C11="oui"),-1500,0)</f>
        <v>0</v>
      </c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2"/>
      <c r="Z198" s="32"/>
      <c r="AA198" s="32"/>
    </row>
    <row r="199" spans="1:27" hidden="1" x14ac:dyDescent="0.2">
      <c r="A199" s="37"/>
      <c r="B199" s="37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2"/>
      <c r="Z199" s="32"/>
      <c r="AA199" s="32"/>
    </row>
    <row r="200" spans="1:27" hidden="1" x14ac:dyDescent="0.2">
      <c r="A200" s="37"/>
      <c r="B200" s="37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2"/>
      <c r="Z200" s="32"/>
      <c r="AA200" s="32"/>
    </row>
    <row r="201" spans="1:27" ht="13.5" hidden="1" thickBot="1" x14ac:dyDescent="0.25">
      <c r="A201" s="37"/>
      <c r="B201" s="37"/>
      <c r="C201" s="36"/>
      <c r="D201" s="36"/>
      <c r="E201" s="36"/>
      <c r="F201" s="36"/>
      <c r="G201" s="36"/>
      <c r="H201" s="36"/>
      <c r="I201" s="36"/>
      <c r="J201" s="36"/>
      <c r="K201" s="36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</row>
    <row r="202" spans="1:27" ht="13.5" hidden="1" thickBot="1" x14ac:dyDescent="0.25">
      <c r="A202" s="7"/>
      <c r="B202" s="7"/>
      <c r="C202" s="38"/>
      <c r="D202" s="33"/>
      <c r="E202" s="33"/>
      <c r="F202" s="33"/>
      <c r="G202" s="33"/>
      <c r="H202" s="33"/>
      <c r="I202" s="33"/>
      <c r="J202" s="33"/>
      <c r="K202" s="33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</row>
    <row r="203" spans="1:27" ht="13.5" hidden="1" thickBot="1" x14ac:dyDescent="0.25">
      <c r="A203" s="7"/>
      <c r="B203" s="7"/>
      <c r="C203" s="7"/>
      <c r="D203" s="7"/>
      <c r="E203" s="7"/>
      <c r="F203" s="7"/>
      <c r="G203" s="7"/>
      <c r="H203" s="7"/>
      <c r="I203" s="39"/>
      <c r="J203" s="39"/>
      <c r="K203" s="39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1:27" hidden="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1:27" hidden="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1:27" hidden="1" x14ac:dyDescent="0.2">
      <c r="A206" s="7" t="s">
        <v>1</v>
      </c>
      <c r="B206" s="7"/>
      <c r="C206" s="7"/>
      <c r="D206" s="7" t="s">
        <v>9</v>
      </c>
      <c r="E206" s="7"/>
      <c r="F206" s="7"/>
      <c r="G206" s="7"/>
      <c r="H206" s="7" t="s">
        <v>10</v>
      </c>
      <c r="I206" s="7"/>
      <c r="J206" s="25" t="s">
        <v>14</v>
      </c>
      <c r="K206" s="25" t="s">
        <v>14</v>
      </c>
      <c r="L206" s="25" t="s">
        <v>14</v>
      </c>
      <c r="M206" s="25" t="s">
        <v>14</v>
      </c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1:27" hidden="1" x14ac:dyDescent="0.2">
      <c r="A207" s="7"/>
      <c r="B207" s="7"/>
      <c r="C207" s="7"/>
      <c r="D207" s="7"/>
      <c r="E207" s="7"/>
      <c r="F207" s="7"/>
      <c r="G207" s="7"/>
      <c r="H207" s="7">
        <v>525</v>
      </c>
      <c r="I207" s="7"/>
      <c r="J207" s="25" t="s">
        <v>15</v>
      </c>
      <c r="K207" s="25" t="s">
        <v>15</v>
      </c>
      <c r="L207" s="25" t="s">
        <v>15</v>
      </c>
      <c r="M207" s="25" t="s">
        <v>15</v>
      </c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1:27" hidden="1" x14ac:dyDescent="0.2">
      <c r="A208" s="7"/>
      <c r="B208" s="7"/>
      <c r="C208" s="7"/>
      <c r="D208" s="7"/>
      <c r="E208" s="7"/>
      <c r="F208" s="7"/>
      <c r="G208" s="7"/>
      <c r="H208" s="7">
        <v>100</v>
      </c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1:27" hidden="1" x14ac:dyDescent="0.2">
      <c r="A209" s="7"/>
      <c r="B209" s="7"/>
      <c r="C209" s="7"/>
      <c r="D209" s="7"/>
      <c r="E209" s="7"/>
      <c r="F209" s="7"/>
      <c r="G209" s="7"/>
      <c r="H209" s="7">
        <v>675</v>
      </c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1:27" hidden="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1:27" hidden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1:27" hidden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1:27" ht="14.25" hidden="1" x14ac:dyDescent="0.2">
      <c r="A213" s="40" t="s">
        <v>11</v>
      </c>
      <c r="B213" s="40"/>
      <c r="C213" s="40"/>
      <c r="D213" s="40" t="s">
        <v>11</v>
      </c>
      <c r="E213" s="40"/>
      <c r="F213" s="40"/>
      <c r="G213" s="40"/>
      <c r="H213" s="41" t="s">
        <v>12</v>
      </c>
      <c r="I213" s="42"/>
      <c r="J213" s="40" t="s">
        <v>3</v>
      </c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1:27" ht="15" hidden="1" x14ac:dyDescent="0.25">
      <c r="A214" s="43">
        <v>0</v>
      </c>
      <c r="B214" s="43"/>
      <c r="C214" s="44"/>
      <c r="D214" s="43">
        <v>7500</v>
      </c>
      <c r="E214" s="43"/>
      <c r="F214" s="43"/>
      <c r="G214" s="43"/>
      <c r="H214" s="45">
        <v>4.5600000000000002E-2</v>
      </c>
      <c r="I214" s="46"/>
      <c r="J214" s="43">
        <f>IF($C$7&lt;D214,$C$7*H214,D214*H214)</f>
        <v>0</v>
      </c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1:27" ht="15" hidden="1" x14ac:dyDescent="0.25">
      <c r="A215" s="43">
        <v>7500</v>
      </c>
      <c r="B215" s="43"/>
      <c r="C215" s="44"/>
      <c r="D215" s="43">
        <v>17500</v>
      </c>
      <c r="E215" s="43"/>
      <c r="F215" s="43"/>
      <c r="G215" s="43"/>
      <c r="H215" s="45">
        <v>2.8500000000000001E-2</v>
      </c>
      <c r="I215" s="46"/>
      <c r="J215" s="44" t="str">
        <f t="shared" ref="J215:J220" si="0">IF($C$7&lt;=A215," ",IF($C$7&lt;D215,($C$7-D214)*H215,(D215-A215)*H215))</f>
        <v xml:space="preserve"> </v>
      </c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1:27" ht="15" hidden="1" x14ac:dyDescent="0.25">
      <c r="A216" s="43">
        <v>17500</v>
      </c>
      <c r="B216" s="43"/>
      <c r="C216" s="44"/>
      <c r="D216" s="43">
        <v>30000</v>
      </c>
      <c r="E216" s="43"/>
      <c r="F216" s="43"/>
      <c r="G216" s="43"/>
      <c r="H216" s="45">
        <v>2.2800000000000001E-2</v>
      </c>
      <c r="I216" s="46"/>
      <c r="J216" s="44" t="str">
        <f t="shared" si="0"/>
        <v xml:space="preserve"> </v>
      </c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1:27" ht="15" hidden="1" x14ac:dyDescent="0.25">
      <c r="A217" s="43">
        <v>30000</v>
      </c>
      <c r="B217" s="43"/>
      <c r="C217" s="44"/>
      <c r="D217" s="43">
        <v>45495</v>
      </c>
      <c r="E217" s="43"/>
      <c r="F217" s="43"/>
      <c r="G217" s="43"/>
      <c r="H217" s="45">
        <v>1.7100000000000001E-2</v>
      </c>
      <c r="I217" s="46"/>
      <c r="J217" s="44" t="str">
        <f t="shared" si="0"/>
        <v xml:space="preserve"> </v>
      </c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1:27" ht="15" hidden="1" x14ac:dyDescent="0.25">
      <c r="A218" s="43">
        <v>45495</v>
      </c>
      <c r="B218" s="43"/>
      <c r="C218" s="44"/>
      <c r="D218" s="43">
        <v>64095</v>
      </c>
      <c r="E218" s="43"/>
      <c r="F218" s="43"/>
      <c r="G218" s="43"/>
      <c r="H218" s="45">
        <v>1.14E-2</v>
      </c>
      <c r="I218" s="46"/>
      <c r="J218" s="44" t="str">
        <f t="shared" si="0"/>
        <v xml:space="preserve"> </v>
      </c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1:27" ht="15" hidden="1" x14ac:dyDescent="0.25">
      <c r="A219" s="43">
        <v>64095</v>
      </c>
      <c r="B219" s="43"/>
      <c r="C219" s="44"/>
      <c r="D219" s="43">
        <v>250095</v>
      </c>
      <c r="E219" s="43"/>
      <c r="F219" s="43"/>
      <c r="G219" s="43"/>
      <c r="H219" s="45">
        <v>5.7000000000000002E-3</v>
      </c>
      <c r="I219" s="46"/>
      <c r="J219" s="44" t="str">
        <f t="shared" si="0"/>
        <v xml:space="preserve"> 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1:27" ht="15" hidden="1" x14ac:dyDescent="0.25">
      <c r="A220" s="43">
        <v>250095</v>
      </c>
      <c r="B220" s="43"/>
      <c r="C220" s="44"/>
      <c r="D220" s="43">
        <f>$C$7</f>
        <v>0</v>
      </c>
      <c r="E220" s="43"/>
      <c r="F220" s="43"/>
      <c r="G220" s="43"/>
      <c r="H220" s="45">
        <v>5.6999999999999998E-4</v>
      </c>
      <c r="I220" s="46"/>
      <c r="J220" s="44" t="str">
        <f t="shared" si="0"/>
        <v xml:space="preserve"> 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1:27" ht="15" hidden="1" x14ac:dyDescent="0.25">
      <c r="A221" s="47"/>
      <c r="B221" s="48"/>
      <c r="C221" s="48"/>
      <c r="D221" s="48"/>
      <c r="E221" s="48"/>
      <c r="F221" s="48"/>
      <c r="G221" s="48"/>
      <c r="H221" s="49"/>
      <c r="I221" s="50"/>
      <c r="J221" s="50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1:27" ht="15" hidden="1" x14ac:dyDescent="0.25">
      <c r="A222" s="40" t="s">
        <v>13</v>
      </c>
      <c r="B222" s="51"/>
      <c r="C222" s="51"/>
      <c r="D222" s="48"/>
      <c r="E222" s="48"/>
      <c r="F222" s="48"/>
      <c r="G222" s="48"/>
      <c r="H222" s="52"/>
      <c r="I222" s="50"/>
      <c r="J222" s="53">
        <f>SUM(J214:J221)</f>
        <v>0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1:27" hidden="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1:27" hidden="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1:27" hidden="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idden="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hidden="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hidden="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hidden="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hidden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1:27" hidden="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1:27" hidden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1:27" hidden="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1:27" hidden="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1:27" hidden="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1:27" hidden="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1:27" hidden="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1:27" hidden="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1:27" hidden="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1:27" hidden="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1:27" hidden="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1:27" hidden="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1:27" hidden="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1:27" hidden="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1:27" hidden="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1:27" hidden="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1:27" hidden="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1:27" hidden="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1:27" hidden="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1:27" hidden="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1:27" hidden="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1:27" hidden="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1:27" hidden="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1:27" hidden="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1:27" hidden="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1:27" hidden="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spans="1:27" hidden="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spans="1:27" hidden="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7" hidden="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7" hidden="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7" hidden="1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7" hidden="1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7" hidden="1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7" hidden="1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7" hidden="1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7" hidden="1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spans="1:27" hidden="1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spans="1:27" hidden="1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spans="1:27" hidden="1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spans="1:27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spans="1:27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spans="1:27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spans="1:27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spans="1:27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spans="1:27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spans="1:27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spans="1:27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spans="1:27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spans="1:27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spans="1:27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</row>
    <row r="281" spans="1:27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</row>
    <row r="282" spans="1:27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</row>
    <row r="283" spans="1:27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</row>
    <row r="284" spans="1:27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</row>
    <row r="285" spans="1:27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</row>
    <row r="286" spans="1:27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</row>
    <row r="287" spans="1:27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</row>
    <row r="288" spans="1:27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</row>
    <row r="289" spans="1:27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</row>
    <row r="290" spans="1:27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</row>
    <row r="291" spans="1:27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</row>
    <row r="292" spans="1:27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</row>
    <row r="293" spans="1:27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</row>
    <row r="294" spans="1:27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</row>
    <row r="295" spans="1:27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</row>
    <row r="296" spans="1:27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</row>
    <row r="297" spans="1:27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</row>
    <row r="298" spans="1:27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</row>
    <row r="299" spans="1:27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</row>
    <row r="300" spans="1:27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</row>
    <row r="301" spans="1:27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</row>
    <row r="302" spans="1:27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</row>
    <row r="303" spans="1:27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</row>
    <row r="304" spans="1:27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</row>
    <row r="305" spans="1:27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</row>
    <row r="306" spans="1:27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</row>
    <row r="307" spans="1:27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</row>
    <row r="308" spans="1:27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</row>
    <row r="309" spans="1:27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</row>
    <row r="310" spans="1:27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</row>
    <row r="311" spans="1:27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</row>
    <row r="312" spans="1:27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</row>
    <row r="313" spans="1:27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</row>
    <row r="314" spans="1:27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</row>
    <row r="315" spans="1:27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</row>
    <row r="316" spans="1:27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</row>
    <row r="317" spans="1:27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</row>
    <row r="318" spans="1:27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</row>
  </sheetData>
  <sheetProtection algorithmName="SHA-512" hashValue="6eY2EfP7IlJ5IpawHTU1nsKBJ15a3K5r6CCWJXFOoRc8SrSC8LsRJBGVcppfmMrmMamVd3bdZECPCgQO6NrkIQ==" saltValue="1zMajlUAHoQ/C7C/e+iyDw==" spinCount="100000" sheet="1" objects="1" scenarios="1"/>
  <phoneticPr fontId="0" type="noConversion"/>
  <dataValidations count="5">
    <dataValidation type="list" allowBlank="1" showInputMessage="1" showErrorMessage="1" sqref="C9">
      <formula1>$J$206:$J$207</formula1>
    </dataValidation>
    <dataValidation type="list" allowBlank="1" showInputMessage="1" showErrorMessage="1" sqref="C11">
      <formula1>$K$206:$K$207</formula1>
    </dataValidation>
    <dataValidation type="list" allowBlank="1" showInputMessage="1" showErrorMessage="1" sqref="C12">
      <formula1>$L$206:$L$207</formula1>
    </dataValidation>
    <dataValidation type="list" allowBlank="1" showInputMessage="1" showErrorMessage="1" sqref="C13">
      <formula1>$M$206:$M$207</formula1>
    </dataValidation>
    <dataValidation type="list" allowBlank="1" showInputMessage="1" showErrorMessage="1" sqref="C51">
      <formula1>$E$137:$E$138</formula1>
    </dataValidation>
  </dataValidations>
  <hyperlinks>
    <hyperlink ref="C101" r:id="rId1"/>
    <hyperlink ref="E101" r:id="rId2"/>
    <hyperlink ref="C99" r:id="rId3"/>
    <hyperlink ref="E99" r:id="rId4"/>
    <hyperlink ref="C103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VBIFPHMH</vt:lpstr>
      <vt:lpstr>VBIFPHMH!_1._Zegels_Minuut_Brevet</vt:lpstr>
      <vt:lpstr>VBIFPHMH!_2._Registratie_Minuut_Brevet</vt:lpstr>
      <vt:lpstr>VBIFPHMH!_3._Registratie_aanhangsel</vt:lpstr>
      <vt:lpstr>VBIFPHMH!Aard</vt:lpstr>
      <vt:lpstr>VBIFPHMH!Afdrukbereik</vt:lpstr>
      <vt:lpstr>VBIFPHMH!Datum</vt:lpstr>
      <vt:lpstr>VBIFPHMH!KOSTENFICHE</vt:lpstr>
      <vt:lpstr>VBIFPHMH!Naam</vt:lpstr>
      <vt:lpstr>VBIFPHMH!Rep.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2014-11-23T21:13:13Z</dcterms:modified>
</cp:coreProperties>
</file>