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PH" sheetId="1" r:id="rId1"/>
  </sheets>
  <definedNames>
    <definedName name="_1._Zegels_Minuut_Brevet" localSheetId="0">VBIFPH!$A$17:$J$17</definedName>
    <definedName name="_1._Zegels_Minuut_Brevet">#REF!</definedName>
    <definedName name="_10._Tweede_getuigschrift" localSheetId="0">VBIFPH!#REF!</definedName>
    <definedName name="_10._Tweede_getuigschrift">#REF!</definedName>
    <definedName name="_11._Kadaster_uittreksel" localSheetId="0">VBIFPH!#REF!</definedName>
    <definedName name="_11._Kadaster_uittreksel">#REF!</definedName>
    <definedName name="_12._Getuigen" localSheetId="0">VBIFPH!#REF!</definedName>
    <definedName name="_12._Getuigen">#REF!</definedName>
    <definedName name="_13._Allerlei_uitgaven" localSheetId="0">VBIFPH!#REF!</definedName>
    <definedName name="_13._Allerlei_uitgaven">#REF!</definedName>
    <definedName name="_14." localSheetId="0">VBIFPH!#REF!</definedName>
    <definedName name="_14.">#REF!</definedName>
    <definedName name="_15." localSheetId="0">VBIFPH!#REF!</definedName>
    <definedName name="_15.">#REF!</definedName>
    <definedName name="_2._Registratie_Minuut_Brevet" localSheetId="0">VBIFPH!$C$23:$K$23</definedName>
    <definedName name="_2._Registratie_Minuut_Brevet">#REF!</definedName>
    <definedName name="_3._Registratie_aanhangsel" localSheetId="0">VBIFPH!$F$24:$K$24</definedName>
    <definedName name="_3._Registratie_aanhangsel">#REF!</definedName>
    <definedName name="_4.Zegels_afschrift_grosse" localSheetId="0">VBIFPH!#REF!</definedName>
    <definedName name="_4.Zegels_afschrift_grosse">#REF!</definedName>
    <definedName name="_5._Hypotheek__inschr._overschr._doorh." localSheetId="0">VBIFPH!#REF!</definedName>
    <definedName name="_5._Hypotheek__inschr._overschr._doorh.">#REF!</definedName>
    <definedName name="_6._Loon_pandbewaarder" localSheetId="0">VBIFPH!#REF!</definedName>
    <definedName name="_6._Loon_pandbewaarder">#REF!</definedName>
    <definedName name="_7._Zegels__bord._aanh." localSheetId="0">VBIFPH!#REF!</definedName>
    <definedName name="_7._Zegels__bord._aanh.">#REF!</definedName>
    <definedName name="_8._Opzoekingen" localSheetId="0">VBIFPH!#REF!</definedName>
    <definedName name="_8._Opzoekingen">#REF!</definedName>
    <definedName name="_9._Hypothecair_getuigschrift" localSheetId="0">VBIFPH!#REF!</definedName>
    <definedName name="_9._Hypothecair_getuigschrift">#REF!</definedName>
    <definedName name="Aard" localSheetId="0">VBIFPH!$C$4:$J$4</definedName>
    <definedName name="Aard">#REF!</definedName>
    <definedName name="_xlnm.Print_Area" localSheetId="0">VBIFPH!$A$1:$I$78</definedName>
    <definedName name="Datum" localSheetId="0">VBIFPH!$C$4:$K$39</definedName>
    <definedName name="Datum">#REF!</definedName>
    <definedName name="gemeentelijke_info">#REF!</definedName>
    <definedName name="Kantoor_van_Notaris_J._SIMONART_te_Leuven" localSheetId="0">VBIFPH!#REF!</definedName>
    <definedName name="Kantoor_van_Notaris_J._SIMONART_te_Leuven">#REF!</definedName>
    <definedName name="KOSTENFICHE" localSheetId="0">VBIFPH!$A$1:$K$39</definedName>
    <definedName name="KOSTENFICHE">#REF!</definedName>
    <definedName name="Last_Row">IF(Values_Entered,Header_Row+Number_of_Payments,Header_Row)</definedName>
    <definedName name="Naam" localSheetId="0">VBIFPH!$C$9:$J$9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VBIFPH!$J$4:$J$41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VBIFPH!#REF!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VBIFPH!$A$3:$K$39</definedName>
  </definedNames>
  <calcPr calcId="152511"/>
</workbook>
</file>

<file path=xl/calcChain.xml><?xml version="1.0" encoding="utf-8"?>
<calcChain xmlns="http://schemas.openxmlformats.org/spreadsheetml/2006/main">
  <c r="E36" i="1" l="1"/>
  <c r="C7" i="1"/>
  <c r="E18" i="1"/>
  <c r="E19" i="1"/>
  <c r="E24" i="1"/>
  <c r="F38" i="1"/>
  <c r="D47" i="1"/>
  <c r="C58" i="1" s="1"/>
  <c r="D128" i="1" s="1"/>
  <c r="D60" i="1" s="1"/>
  <c r="D55" i="1"/>
  <c r="D63" i="1"/>
  <c r="D66" i="1"/>
  <c r="D69" i="1"/>
  <c r="A86" i="1"/>
  <c r="C59" i="1" s="1"/>
  <c r="G93" i="1"/>
  <c r="C95" i="1"/>
  <c r="D95" i="1"/>
  <c r="C132" i="1"/>
  <c r="F133" i="1"/>
  <c r="F134" i="1"/>
  <c r="E142" i="1" s="1"/>
  <c r="G54" i="1" s="1"/>
  <c r="F135" i="1"/>
  <c r="F136" i="1"/>
  <c r="F137" i="1"/>
  <c r="F138" i="1"/>
  <c r="C139" i="1"/>
  <c r="F139" i="1"/>
  <c r="C140" i="1"/>
  <c r="E140" i="1"/>
  <c r="B151" i="1"/>
  <c r="C151" i="1"/>
  <c r="C153" i="1" s="1"/>
  <c r="C155" i="1" s="1"/>
  <c r="F151" i="1"/>
  <c r="F152" i="1" s="1"/>
  <c r="B152" i="1"/>
  <c r="C152" i="1"/>
  <c r="C159" i="1"/>
  <c r="D159" i="1"/>
  <c r="C160" i="1"/>
  <c r="D160" i="1"/>
  <c r="J176" i="1"/>
  <c r="J177" i="1"/>
  <c r="J184" i="1" s="1"/>
  <c r="F17" i="1" s="1"/>
  <c r="J178" i="1"/>
  <c r="J179" i="1"/>
  <c r="J180" i="1"/>
  <c r="J181" i="1"/>
  <c r="D182" i="1"/>
  <c r="J182" i="1"/>
  <c r="D153" i="1" l="1"/>
  <c r="E153" i="1" s="1"/>
  <c r="E21" i="1" s="1"/>
  <c r="A99" i="1"/>
  <c r="D71" i="1" s="1"/>
  <c r="G72" i="1" s="1"/>
  <c r="F27" i="1"/>
  <c r="G55" i="1"/>
  <c r="G75" i="1" s="1"/>
  <c r="G71" i="1"/>
  <c r="F39" i="1"/>
  <c r="F41" i="1" s="1"/>
  <c r="E20" i="1"/>
  <c r="G73" i="1" l="1"/>
  <c r="G77" i="1" s="1"/>
  <c r="G152" i="1"/>
  <c r="H151" i="1" s="1"/>
  <c r="H152" i="1" s="1"/>
  <c r="E22" i="1" s="1"/>
  <c r="F26" i="1" l="1"/>
  <c r="F29" i="1" s="1"/>
</calcChain>
</file>

<file path=xl/sharedStrings.xml><?xml version="1.0" encoding="utf-8"?>
<sst xmlns="http://schemas.openxmlformats.org/spreadsheetml/2006/main" count="101" uniqueCount="73">
  <si>
    <t>Dossier</t>
  </si>
  <si>
    <t>Prijs</t>
  </si>
  <si>
    <t>------------------------------------------------------------------------------------------------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</si>
  <si>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</si>
  <si>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</si>
  <si>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</si>
  <si>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</si>
  <si>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</si>
  <si>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</si>
  <si>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</si>
  <si>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</si>
  <si>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</si>
  <si>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</si>
  <si>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</si>
  <si>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oui</t>
  </si>
  <si>
    <t>non</t>
  </si>
  <si>
    <t>Client</t>
  </si>
  <si>
    <t>Prix</t>
  </si>
  <si>
    <t>Charges:</t>
  </si>
  <si>
    <t>Base</t>
  </si>
  <si>
    <t>Acompte (garantie)</t>
  </si>
  <si>
    <t>Reportabilité? (montant)</t>
  </si>
  <si>
    <t>Réduction art.53?</t>
  </si>
  <si>
    <t>Abattement ordinaire?</t>
  </si>
  <si>
    <t>Abattement majoré?</t>
  </si>
  <si>
    <t>Crédit social pour au moins 50%?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</si>
  <si>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</si>
  <si>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</si>
  <si>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</si>
  <si>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</si>
  <si>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</si>
  <si>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</si>
  <si>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</si>
  <si>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Réduction art. 53</t>
  </si>
  <si>
    <t>Reportabilité</t>
  </si>
  <si>
    <t>Abattement majoré</t>
  </si>
  <si>
    <t>TVA</t>
  </si>
  <si>
    <t>Total général acquéreur:</t>
  </si>
  <si>
    <t>Frais à charge du vendeur</t>
  </si>
  <si>
    <t>Renseignements urbanistiques</t>
  </si>
  <si>
    <t>Commission agence immobilière</t>
  </si>
  <si>
    <t>Mesurage</t>
  </si>
  <si>
    <t>Attestation(s) du sol</t>
  </si>
  <si>
    <t>Autres</t>
  </si>
  <si>
    <t>Total frais vendeur:</t>
  </si>
  <si>
    <t>Total général vendeur:</t>
  </si>
  <si>
    <t>Livret</t>
  </si>
  <si>
    <t>PRÊT HYPOTHÉCAIRE</t>
  </si>
  <si>
    <t>Base enregistrement</t>
  </si>
  <si>
    <t>Principal</t>
  </si>
  <si>
    <t>Accessoires</t>
  </si>
  <si>
    <t>Base honoraire</t>
  </si>
  <si>
    <t>Prêt tarif social?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</si>
  <si>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</si>
  <si>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</si>
  <si>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</si>
  <si>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</si>
  <si>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</si>
  <si>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</si>
  <si>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</si>
  <si>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</si>
  <si>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</si>
  <si>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</si>
  <si>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Basis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</si>
  <si>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</si>
  <si>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</si>
  <si>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</si>
  <si>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</si>
  <si>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</si>
  <si>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</si>
  <si>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</si>
  <si>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VENTE BIEN IMMOBILIER EN FLANDRES AVEC PRÊT HYPOTHÉCAIRE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</si>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</sst>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</numFmts>
  <fonts count="16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7" fontId="8" fillId="0" borderId="1">
      <protection locked="0"/>
    </xf>
    <xf numFmtId="0" fontId="15" fillId="0" borderId="18" applyNumberFormat="0" applyFill="0" applyAlignment="0" applyProtection="0"/>
  </cellStyleXfs>
  <cellXfs count="98">
    <xf numFmtId="0" fontId="0" fillId="0" borderId="0" xfId="0"/>
    <xf numFmtId="0" fontId="2" fillId="2" borderId="0" xfId="13" applyNumberFormat="1" applyFont="1" applyFill="1" applyBorder="1" applyAlignment="1" applyProtection="1">
      <alignment horizontal="left"/>
      <protection locked="0" hidden="1"/>
    </xf>
    <xf numFmtId="0" fontId="1" fillId="3" borderId="0" xfId="13" applyFill="1"/>
    <xf numFmtId="0" fontId="2" fillId="3" borderId="0" xfId="13" applyFont="1" applyFill="1" applyBorder="1" applyAlignment="1" applyProtection="1">
      <alignment horizontal="left"/>
      <protection hidden="1"/>
    </xf>
    <xf numFmtId="166" fontId="1" fillId="3" borderId="0" xfId="13" applyNumberFormat="1" applyFill="1" applyBorder="1" applyAlignment="1" applyProtection="1">
      <protection hidden="1"/>
    </xf>
    <xf numFmtId="0" fontId="1" fillId="3" borderId="0" xfId="13" applyNumberFormat="1" applyFill="1" applyBorder="1" applyAlignment="1" applyProtection="1">
      <protection hidden="1"/>
    </xf>
    <xf numFmtId="0" fontId="1" fillId="3" borderId="0" xfId="13" applyFill="1" applyBorder="1" applyAlignment="1" applyProtection="1">
      <alignment horizontal="left"/>
      <protection hidden="1"/>
    </xf>
    <xf numFmtId="0" fontId="1" fillId="3" borderId="0" xfId="13" applyFill="1" applyProtection="1">
      <protection hidden="1"/>
    </xf>
    <xf numFmtId="166" fontId="1" fillId="3" borderId="0" xfId="13" applyNumberFormat="1" applyFont="1" applyFill="1" applyBorder="1" applyAlignment="1" applyProtection="1">
      <protection hidden="1"/>
    </xf>
    <xf numFmtId="167" fontId="1" fillId="3" borderId="0" xfId="13" applyNumberFormat="1" applyFill="1" applyBorder="1" applyAlignment="1" applyProtection="1">
      <protection hidden="1"/>
    </xf>
    <xf numFmtId="166" fontId="1" fillId="3" borderId="2" xfId="13" applyNumberFormat="1" applyFon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2" fillId="3" borderId="0" xfId="13" quotePrefix="1" applyFont="1" applyFill="1" applyBorder="1" applyAlignment="1" applyProtection="1">
      <alignment horizontal="left"/>
      <protection hidden="1"/>
    </xf>
    <xf numFmtId="0" fontId="2" fillId="3" borderId="3" xfId="13" applyFont="1" applyFill="1" applyBorder="1" applyAlignment="1" applyProtection="1">
      <alignment horizontal="left"/>
      <protection hidden="1"/>
    </xf>
    <xf numFmtId="166" fontId="1" fillId="3" borderId="4" xfId="13" applyNumberFormat="1" applyFont="1" applyFill="1" applyBorder="1" applyAlignment="1" applyProtection="1">
      <alignment horizontal="left"/>
      <protection hidden="1"/>
    </xf>
    <xf numFmtId="166" fontId="1" fillId="3" borderId="0" xfId="13" applyNumberFormat="1" applyFont="1" applyFill="1" applyBorder="1" applyAlignment="1" applyProtection="1">
      <alignment horizontal="left"/>
      <protection hidden="1"/>
    </xf>
    <xf numFmtId="167" fontId="1" fillId="3" borderId="0" xfId="13" applyNumberFormat="1" applyFill="1" applyBorder="1" applyAlignment="1" applyProtection="1">
      <alignment horizontal="left"/>
      <protection hidden="1"/>
    </xf>
    <xf numFmtId="0" fontId="1" fillId="3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3" borderId="0" xfId="13" applyFill="1" applyBorder="1"/>
    <xf numFmtId="0" fontId="1" fillId="3" borderId="0" xfId="13" applyFont="1" applyFill="1" applyBorder="1" applyProtection="1">
      <protection hidden="1"/>
    </xf>
    <xf numFmtId="167" fontId="1" fillId="3" borderId="0" xfId="13" applyNumberFormat="1" applyFill="1" applyBorder="1" applyProtection="1">
      <protection hidden="1"/>
    </xf>
    <xf numFmtId="0" fontId="1" fillId="3" borderId="5" xfId="13" applyFont="1" applyFill="1" applyBorder="1" applyAlignment="1" applyProtection="1">
      <alignment horizontal="left"/>
      <protection hidden="1"/>
    </xf>
    <xf numFmtId="0" fontId="1" fillId="3" borderId="3" xfId="13" applyFont="1" applyFill="1" applyBorder="1" applyAlignment="1" applyProtection="1">
      <alignment horizontal="left"/>
      <protection hidden="1"/>
    </xf>
    <xf numFmtId="0" fontId="1" fillId="3" borderId="0" xfId="13" applyFont="1" applyFill="1" applyProtection="1">
      <protection hidden="1"/>
    </xf>
    <xf numFmtId="167" fontId="1" fillId="3" borderId="0" xfId="13" applyNumberFormat="1" applyFill="1" applyProtection="1">
      <protection hidden="1"/>
    </xf>
    <xf numFmtId="0" fontId="1" fillId="3" borderId="6" xfId="13" applyFont="1" applyFill="1" applyBorder="1" applyProtection="1">
      <protection hidden="1"/>
    </xf>
    <xf numFmtId="0" fontId="1" fillId="3" borderId="7" xfId="13" applyFill="1" applyBorder="1" applyAlignment="1" applyProtection="1">
      <alignment horizontal="left"/>
      <protection hidden="1"/>
    </xf>
    <xf numFmtId="0" fontId="3" fillId="3" borderId="0" xfId="9" applyFill="1" applyAlignment="1" applyProtection="1">
      <protection hidden="1"/>
    </xf>
    <xf numFmtId="3" fontId="3" fillId="3" borderId="0" xfId="9" applyNumberFormat="1" applyFill="1" applyAlignment="1" applyProtection="1">
      <protection hidden="1"/>
    </xf>
    <xf numFmtId="3" fontId="1" fillId="3" borderId="0" xfId="13" applyNumberFormat="1" applyFont="1" applyFill="1"/>
    <xf numFmtId="3" fontId="1" fillId="3" borderId="0" xfId="13" applyNumberFormat="1" applyFont="1" applyFill="1" applyProtection="1">
      <protection hidden="1"/>
    </xf>
    <xf numFmtId="167" fontId="1" fillId="3" borderId="0" xfId="13" applyNumberFormat="1" applyFont="1" applyFill="1" applyProtection="1">
      <protection hidden="1"/>
    </xf>
    <xf numFmtId="0" fontId="4" fillId="3" borderId="0" xfId="13" applyFont="1" applyFill="1"/>
    <xf numFmtId="3" fontId="1" fillId="3" borderId="0" xfId="13" applyNumberFormat="1" applyFont="1" applyFill="1" applyProtection="1"/>
    <xf numFmtId="0" fontId="1" fillId="3" borderId="0" xfId="13" applyFill="1" applyProtection="1"/>
    <xf numFmtId="3" fontId="1" fillId="3" borderId="0" xfId="13" quotePrefix="1" applyNumberFormat="1" applyFont="1" applyFill="1" applyAlignment="1" applyProtection="1">
      <alignment horizontal="left"/>
      <protection hidden="1"/>
    </xf>
    <xf numFmtId="3" fontId="1" fillId="3" borderId="8" xfId="13" applyNumberFormat="1" applyFont="1" applyFill="1" applyBorder="1" applyProtection="1">
      <protection hidden="1"/>
    </xf>
    <xf numFmtId="169" fontId="5" fillId="3" borderId="9" xfId="13" applyNumberFormat="1" applyFont="1" applyFill="1" applyBorder="1" applyAlignment="1" applyProtection="1">
      <alignment horizontal="center"/>
      <protection hidden="1"/>
    </xf>
    <xf numFmtId="0" fontId="5" fillId="3" borderId="9" xfId="13" applyFont="1" applyFill="1" applyBorder="1" applyAlignment="1" applyProtection="1">
      <alignment horizontal="center"/>
      <protection hidden="1"/>
    </xf>
    <xf numFmtId="0" fontId="5" fillId="3" borderId="10" xfId="13" applyFont="1" applyFill="1" applyBorder="1" applyAlignment="1" applyProtection="1">
      <alignment horizontal="center"/>
      <protection hidden="1"/>
    </xf>
    <xf numFmtId="168" fontId="6" fillId="3" borderId="9" xfId="13" applyNumberFormat="1" applyFont="1" applyFill="1" applyBorder="1" applyProtection="1">
      <protection hidden="1"/>
    </xf>
    <xf numFmtId="169" fontId="6" fillId="3" borderId="9" xfId="13" applyNumberFormat="1" applyFont="1" applyFill="1" applyBorder="1" applyProtection="1">
      <protection hidden="1"/>
    </xf>
    <xf numFmtId="170" fontId="6" fillId="3" borderId="9" xfId="13" applyNumberFormat="1" applyFont="1" applyFill="1" applyBorder="1" applyProtection="1">
      <protection hidden="1"/>
    </xf>
    <xf numFmtId="170" fontId="6" fillId="3" borderId="10" xfId="13" applyNumberFormat="1" applyFont="1" applyFill="1" applyBorder="1" applyProtection="1">
      <protection hidden="1"/>
    </xf>
    <xf numFmtId="0" fontId="6" fillId="3" borderId="11" xfId="13" applyFont="1" applyFill="1" applyBorder="1" applyProtection="1">
      <protection hidden="1"/>
    </xf>
    <xf numFmtId="0" fontId="6" fillId="3" borderId="0" xfId="13" applyFont="1" applyFill="1" applyBorder="1" applyProtection="1">
      <protection hidden="1"/>
    </xf>
    <xf numFmtId="0" fontId="7" fillId="3" borderId="12" xfId="13" applyFont="1" applyFill="1" applyBorder="1" applyProtection="1">
      <protection hidden="1"/>
    </xf>
    <xf numFmtId="0" fontId="6" fillId="3" borderId="0" xfId="13" applyFont="1" applyFill="1" applyProtection="1">
      <protection hidden="1"/>
    </xf>
    <xf numFmtId="169" fontId="5" fillId="3" borderId="0" xfId="13" applyNumberFormat="1" applyFont="1" applyFill="1" applyBorder="1" applyAlignment="1" applyProtection="1">
      <alignment horizontal="center"/>
      <protection hidden="1"/>
    </xf>
    <xf numFmtId="0" fontId="6" fillId="3" borderId="12" xfId="13" applyFont="1" applyFill="1" applyBorder="1" applyProtection="1">
      <protection hidden="1"/>
    </xf>
    <xf numFmtId="168" fontId="5" fillId="3" borderId="9" xfId="13" applyNumberFormat="1" applyFont="1" applyFill="1" applyBorder="1" applyProtection="1">
      <protection hidden="1"/>
    </xf>
    <xf numFmtId="0" fontId="1" fillId="2" borderId="0" xfId="13" applyFont="1" applyFill="1" applyBorder="1" applyAlignment="1" applyProtection="1">
      <alignment horizontal="left"/>
      <protection locked="0" hidden="1"/>
    </xf>
    <xf numFmtId="0" fontId="1" fillId="2" borderId="0" xfId="13" applyFont="1" applyFill="1" applyBorder="1" applyAlignment="1" applyProtection="1">
      <alignment horizontal="center"/>
      <protection locked="0" hidden="1"/>
    </xf>
    <xf numFmtId="0" fontId="11" fillId="4" borderId="13" xfId="13" applyFont="1" applyFill="1" applyBorder="1" applyAlignment="1" applyProtection="1">
      <alignment horizontal="left"/>
      <protection hidden="1"/>
    </xf>
    <xf numFmtId="0" fontId="12" fillId="4" borderId="13" xfId="13" applyFont="1" applyFill="1" applyBorder="1" applyAlignment="1" applyProtection="1">
      <alignment horizontal="left"/>
      <protection hidden="1"/>
    </xf>
    <xf numFmtId="0" fontId="11" fillId="4" borderId="0" xfId="13" applyFont="1" applyFill="1" applyBorder="1" applyAlignment="1" applyProtection="1">
      <alignment horizontal="left" vertical="center"/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alignment horizontal="left"/>
      <protection hidden="1"/>
    </xf>
    <xf numFmtId="165" fontId="1" fillId="5" borderId="0" xfId="13" applyNumberFormat="1" applyFill="1" applyBorder="1" applyAlignment="1" applyProtection="1">
      <alignment horizontal="left"/>
      <protection hidden="1"/>
    </xf>
    <xf numFmtId="165" fontId="1" fillId="6" borderId="0" xfId="13" applyNumberFormat="1" applyFill="1" applyBorder="1" applyAlignment="1" applyProtection="1">
      <alignment horizontal="left"/>
      <protection hidden="1"/>
    </xf>
    <xf numFmtId="166" fontId="2" fillId="3" borderId="0" xfId="13" applyNumberFormat="1" applyFont="1" applyFill="1" applyBorder="1" applyAlignment="1" applyProtection="1">
      <protection hidden="1"/>
    </xf>
    <xf numFmtId="0" fontId="12" fillId="3" borderId="13" xfId="13" applyFont="1" applyFill="1" applyBorder="1" applyAlignment="1" applyProtection="1">
      <alignment horizontal="left"/>
      <protection hidden="1"/>
    </xf>
    <xf numFmtId="0" fontId="13" fillId="3" borderId="13" xfId="13" applyNumberFormat="1" applyFont="1" applyFill="1" applyBorder="1" applyAlignment="1" applyProtection="1">
      <protection hidden="1"/>
    </xf>
    <xf numFmtId="166" fontId="13" fillId="3" borderId="13" xfId="13" applyNumberFormat="1" applyFont="1" applyFill="1" applyBorder="1" applyAlignment="1" applyProtection="1"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center"/>
      <protection locked="0" hidden="1"/>
    </xf>
    <xf numFmtId="164" fontId="1" fillId="7" borderId="0" xfId="13" applyNumberFormat="1" applyFill="1" applyBorder="1" applyAlignment="1" applyProtection="1">
      <alignment horizontal="right"/>
      <protection locked="0" hidden="1"/>
    </xf>
    <xf numFmtId="164" fontId="1" fillId="2" borderId="0" xfId="13" applyNumberFormat="1" applyFill="1" applyBorder="1" applyAlignment="1" applyProtection="1">
      <alignment horizontal="right"/>
      <protection locked="0" hidden="1"/>
    </xf>
    <xf numFmtId="164" fontId="1" fillId="6" borderId="2" xfId="13" applyNumberFormat="1" applyFill="1" applyBorder="1" applyAlignment="1" applyProtection="1">
      <alignment horizontal="right"/>
      <protection hidden="1"/>
    </xf>
    <xf numFmtId="164" fontId="1" fillId="8" borderId="0" xfId="13" applyNumberFormat="1" applyFill="1" applyBorder="1" applyAlignment="1" applyProtection="1">
      <alignment horizontal="right"/>
      <protection locked="0" hidden="1"/>
    </xf>
    <xf numFmtId="164" fontId="1" fillId="2" borderId="0" xfId="13" applyNumberFormat="1" applyFont="1" applyFill="1" applyBorder="1" applyAlignment="1" applyProtection="1">
      <alignment horizontal="right"/>
      <protection locked="0" hidden="1"/>
    </xf>
    <xf numFmtId="179" fontId="1" fillId="3" borderId="0" xfId="13" applyNumberFormat="1" applyFill="1" applyBorder="1" applyAlignment="1" applyProtection="1">
      <alignment horizontal="right"/>
      <protection hidden="1"/>
    </xf>
    <xf numFmtId="179" fontId="1" fillId="3" borderId="0" xfId="13" applyNumberFormat="1" applyFill="1" applyAlignment="1" applyProtection="1">
      <alignment horizontal="right"/>
      <protection hidden="1"/>
    </xf>
    <xf numFmtId="179" fontId="1" fillId="8" borderId="4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>
      <alignment horizontal="right"/>
    </xf>
    <xf numFmtId="179" fontId="1" fillId="2" borderId="0" xfId="13" applyNumberFormat="1" applyFill="1" applyBorder="1" applyAlignment="1" applyProtection="1">
      <alignment horizontal="right"/>
      <protection locked="0" hidden="1"/>
    </xf>
    <xf numFmtId="179" fontId="1" fillId="5" borderId="4" xfId="13" applyNumberFormat="1" applyFill="1" applyBorder="1" applyAlignment="1" applyProtection="1">
      <alignment horizontal="right"/>
      <protection hidden="1"/>
    </xf>
    <xf numFmtId="164" fontId="1" fillId="9" borderId="14" xfId="13" applyNumberFormat="1" applyFill="1" applyBorder="1" applyAlignment="1" applyProtection="1">
      <alignment horizontal="righ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3" borderId="15" xfId="13" applyFill="1" applyBorder="1" applyAlignment="1" applyProtection="1">
      <alignment horizontal="left"/>
      <protection hidden="1"/>
    </xf>
    <xf numFmtId="0" fontId="1" fillId="3" borderId="16" xfId="13" applyFill="1" applyBorder="1" applyAlignment="1" applyProtection="1">
      <alignment horizontal="left"/>
      <protection hidden="1"/>
    </xf>
    <xf numFmtId="179" fontId="1" fillId="10" borderId="4" xfId="13" applyNumberFormat="1" applyFill="1" applyBorder="1" applyAlignment="1" applyProtection="1">
      <alignment horizontal="right"/>
      <protection hidden="1"/>
    </xf>
    <xf numFmtId="165" fontId="1" fillId="11" borderId="0" xfId="13" applyNumberFormat="1" applyFill="1" applyBorder="1" applyAlignment="1" applyProtection="1">
      <alignment horizontal="left"/>
      <protection hidden="1"/>
    </xf>
    <xf numFmtId="165" fontId="1" fillId="12" borderId="0" xfId="13" applyNumberFormat="1" applyFill="1" applyBorder="1" applyAlignment="1" applyProtection="1">
      <alignment horizontal="left"/>
      <protection hidden="1"/>
    </xf>
    <xf numFmtId="179" fontId="1" fillId="13" borderId="14" xfId="13" applyNumberFormat="1" applyFill="1" applyBorder="1" applyAlignment="1" applyProtection="1">
      <alignment horizontal="right"/>
      <protection hidden="1"/>
    </xf>
    <xf numFmtId="165" fontId="1" fillId="13" borderId="17" xfId="13" applyNumberFormat="1" applyFill="1" applyBorder="1" applyAlignment="1" applyProtection="1">
      <alignment horizontal="left"/>
      <protection hidden="1"/>
    </xf>
    <xf numFmtId="0" fontId="2" fillId="13" borderId="5" xfId="13" applyFont="1" applyFill="1" applyBorder="1" applyAlignment="1" applyProtection="1">
      <alignment horizontal="left"/>
      <protection hidden="1"/>
    </xf>
    <xf numFmtId="0" fontId="2" fillId="9" borderId="5" xfId="13" applyFont="1" applyFill="1" applyBorder="1" applyAlignment="1" applyProtection="1">
      <alignment horizontal="left"/>
      <protection hidden="1"/>
    </xf>
    <xf numFmtId="165" fontId="1" fillId="14" borderId="0" xfId="13" applyNumberFormat="1" applyFill="1" applyBorder="1" applyAlignment="1" applyProtection="1">
      <alignment horizontal="left"/>
      <protection locked="0" hidden="1"/>
    </xf>
    <xf numFmtId="0" fontId="1" fillId="14" borderId="0" xfId="13" applyFont="1" applyFill="1" applyBorder="1" applyAlignment="1" applyProtection="1">
      <alignment horizontal="center"/>
      <protection locked="0" hidden="1"/>
    </xf>
    <xf numFmtId="165" fontId="1" fillId="8" borderId="0" xfId="13" applyNumberFormat="1" applyFill="1" applyBorder="1" applyAlignment="1" applyProtection="1">
      <alignment horizontal="left"/>
      <protection locked="0" hidden="1"/>
    </xf>
    <xf numFmtId="165" fontId="1" fillId="2" borderId="0" xfId="13" applyNumberFormat="1" applyFill="1" applyBorder="1" applyAlignment="1" applyProtection="1">
      <alignment horizontal="left"/>
      <protection locked="0" hidden="1"/>
    </xf>
    <xf numFmtId="49" fontId="1" fillId="15" borderId="0" xfId="13" applyNumberFormat="1" applyFont="1" applyFill="1" applyBorder="1" applyAlignment="1" applyProtection="1">
      <alignment horizontal="left"/>
      <protection hidden="1"/>
    </xf>
    <xf numFmtId="0" fontId="1" fillId="15" borderId="0" xfId="13" applyFill="1" applyBorder="1" applyAlignment="1" applyProtection="1">
      <alignment horizontal="lef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PHDAC.xlsx" TargetMode="External"/><Relationship Id="rId2" Type="http://schemas.openxmlformats.org/officeDocument/2006/relationships/hyperlink" Target="VBIFPHAV.xlsx" TargetMode="External"/><Relationship Id="rId1" Type="http://schemas.openxmlformats.org/officeDocument/2006/relationships/hyperlink" Target="VBIFPH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P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0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2" customWidth="1"/>
    <col min="2" max="2" width="10.140625" style="2" customWidth="1"/>
    <col min="3" max="3" width="18" style="2" customWidth="1"/>
    <col min="4" max="4" width="16.85546875" style="2" customWidth="1"/>
    <col min="5" max="5" width="14.140625" style="2" customWidth="1"/>
    <col min="6" max="6" width="13.85546875" style="2" customWidth="1"/>
    <col min="7" max="7" width="13.7109375" style="2" customWidth="1"/>
    <col min="8" max="8" width="15.42578125" style="2" customWidth="1"/>
    <col min="9" max="9" width="16.7109375" style="2" customWidth="1"/>
    <col min="10" max="10" width="12.28515625" style="2" customWidth="1"/>
    <col min="11" max="11" width="15.85546875" style="2" bestFit="1" customWidth="1"/>
    <col min="12" max="20" width="9.140625" style="2"/>
    <col min="21" max="21" width="12.140625" style="2" bestFit="1" customWidth="1"/>
    <col min="22" max="16384" width="9.140625" style="2"/>
  </cols>
  <sheetData>
    <row r="1" spans="1:11" ht="18.75" thickTop="1" x14ac:dyDescent="0.25">
      <c r="A1" s="55" t="s">
        <v>71</v>
      </c>
      <c r="B1" s="56"/>
      <c r="C1" s="56"/>
      <c r="D1" s="56"/>
      <c r="E1" s="56"/>
      <c r="F1" s="56"/>
      <c r="G1" s="64"/>
      <c r="H1" s="64"/>
      <c r="I1" s="65"/>
      <c r="J1" s="66"/>
      <c r="K1" s="66"/>
    </row>
    <row r="2" spans="1:11" x14ac:dyDescent="0.2">
      <c r="A2" s="3"/>
      <c r="B2" s="3"/>
      <c r="C2" s="3"/>
      <c r="D2" s="3"/>
      <c r="E2" s="3"/>
      <c r="F2" s="3"/>
      <c r="G2" s="3"/>
      <c r="H2" s="3"/>
      <c r="I2" s="4"/>
      <c r="J2" s="4"/>
      <c r="K2" s="4"/>
    </row>
    <row r="3" spans="1:11" x14ac:dyDescent="0.2">
      <c r="A3" s="3" t="s">
        <v>0</v>
      </c>
      <c r="B3" s="3"/>
      <c r="C3" s="1"/>
      <c r="D3" s="3"/>
      <c r="E3" s="3"/>
      <c r="F3" s="3"/>
      <c r="G3" s="3"/>
      <c r="H3" s="3"/>
      <c r="I3" s="4"/>
      <c r="J3" s="4"/>
      <c r="K3" s="5"/>
    </row>
    <row r="4" spans="1:11" x14ac:dyDescent="0.2">
      <c r="A4" s="3" t="s">
        <v>16</v>
      </c>
      <c r="B4" s="3"/>
      <c r="C4" s="53"/>
      <c r="D4" s="6"/>
      <c r="E4" s="6"/>
      <c r="F4" s="6"/>
      <c r="G4" s="6"/>
      <c r="I4" s="7"/>
      <c r="J4" s="4"/>
    </row>
    <row r="5" spans="1:11" x14ac:dyDescent="0.2">
      <c r="A5" s="8" t="s">
        <v>17</v>
      </c>
      <c r="B5" s="8"/>
      <c r="C5" s="69">
        <v>0</v>
      </c>
      <c r="D5" s="6"/>
      <c r="E5" s="6"/>
      <c r="F5" s="6"/>
      <c r="G5" s="6"/>
      <c r="H5" s="4"/>
      <c r="I5" s="9"/>
      <c r="J5" s="4"/>
    </row>
    <row r="6" spans="1:11" x14ac:dyDescent="0.2">
      <c r="A6" s="8" t="s">
        <v>18</v>
      </c>
      <c r="B6" s="8"/>
      <c r="C6" s="70">
        <v>0</v>
      </c>
      <c r="D6" s="6"/>
      <c r="E6" s="6"/>
      <c r="F6" s="6"/>
      <c r="G6" s="6"/>
      <c r="H6" s="4"/>
      <c r="I6" s="9"/>
      <c r="J6" s="4"/>
    </row>
    <row r="7" spans="1:11" x14ac:dyDescent="0.2">
      <c r="A7" s="10" t="s">
        <v>19</v>
      </c>
      <c r="B7" s="10"/>
      <c r="C7" s="71">
        <f>C5+C6</f>
        <v>0</v>
      </c>
      <c r="D7" s="6"/>
      <c r="E7" s="6"/>
      <c r="F7" s="6"/>
      <c r="G7" s="6"/>
      <c r="H7" s="4"/>
      <c r="I7" s="9"/>
      <c r="J7" s="4"/>
    </row>
    <row r="8" spans="1:11" ht="15" x14ac:dyDescent="0.25">
      <c r="A8" s="11" t="s">
        <v>20</v>
      </c>
      <c r="B8" s="11"/>
      <c r="C8" s="72">
        <v>0</v>
      </c>
      <c r="D8" s="6"/>
      <c r="E8" s="6"/>
      <c r="F8" s="6"/>
      <c r="G8" s="6"/>
      <c r="H8" s="4"/>
      <c r="I8" s="9"/>
      <c r="J8" s="4"/>
    </row>
    <row r="9" spans="1:11" x14ac:dyDescent="0.2">
      <c r="A9" s="12" t="s">
        <v>22</v>
      </c>
      <c r="B9" s="12"/>
      <c r="C9" s="54" t="s">
        <v>15</v>
      </c>
      <c r="D9" s="6"/>
      <c r="E9" s="6"/>
      <c r="F9" s="6"/>
      <c r="G9" s="6"/>
      <c r="I9" s="7"/>
      <c r="J9" s="4"/>
    </row>
    <row r="10" spans="1:11" x14ac:dyDescent="0.2">
      <c r="A10" s="12" t="s">
        <v>21</v>
      </c>
      <c r="B10" s="12"/>
      <c r="C10" s="73">
        <v>0</v>
      </c>
      <c r="D10" s="6"/>
      <c r="E10" s="6"/>
      <c r="F10" s="6"/>
      <c r="G10" s="6"/>
      <c r="I10" s="7"/>
      <c r="J10" s="4"/>
    </row>
    <row r="11" spans="1:11" x14ac:dyDescent="0.2">
      <c r="A11" s="12" t="s">
        <v>23</v>
      </c>
      <c r="B11" s="12"/>
      <c r="C11" s="54" t="s">
        <v>15</v>
      </c>
      <c r="D11" s="6"/>
      <c r="E11" s="6"/>
      <c r="F11" s="6"/>
      <c r="G11" s="6"/>
      <c r="H11" s="6"/>
      <c r="I11" s="8"/>
      <c r="J11" s="4"/>
      <c r="K11" s="9"/>
    </row>
    <row r="12" spans="1:11" x14ac:dyDescent="0.2">
      <c r="A12" s="12" t="s">
        <v>24</v>
      </c>
      <c r="B12" s="12"/>
      <c r="C12" s="54" t="s">
        <v>15</v>
      </c>
      <c r="D12" s="12"/>
      <c r="E12" s="12"/>
      <c r="F12" s="12"/>
      <c r="G12" s="12"/>
      <c r="I12" s="7"/>
      <c r="J12" s="4"/>
      <c r="K12" s="4"/>
    </row>
    <row r="13" spans="1:11" x14ac:dyDescent="0.2">
      <c r="A13" s="12" t="s">
        <v>25</v>
      </c>
      <c r="B13" s="12"/>
      <c r="C13" s="54" t="s">
        <v>15</v>
      </c>
      <c r="D13" s="12"/>
      <c r="E13" s="12"/>
      <c r="F13" s="12"/>
      <c r="G13" s="12"/>
      <c r="H13" s="3"/>
      <c r="I13" s="4"/>
      <c r="J13" s="4"/>
      <c r="K13" s="4"/>
    </row>
    <row r="14" spans="1:11" ht="13.5" thickBot="1" x14ac:dyDescent="0.25">
      <c r="A14" s="13" t="s">
        <v>2</v>
      </c>
      <c r="B14" s="13"/>
      <c r="C14" s="3"/>
      <c r="D14" s="3"/>
      <c r="E14" s="3"/>
      <c r="F14" s="3"/>
      <c r="G14" s="3"/>
      <c r="H14" s="3"/>
      <c r="I14" s="4"/>
      <c r="J14" s="4"/>
      <c r="K14" s="4"/>
    </row>
    <row r="15" spans="1:11" ht="14.25" thickTop="1" thickBot="1" x14ac:dyDescent="0.25">
      <c r="A15" s="90" t="s">
        <v>26</v>
      </c>
      <c r="B15" s="14"/>
      <c r="C15" s="3"/>
      <c r="D15" s="3"/>
      <c r="E15" s="3"/>
      <c r="F15" s="3"/>
      <c r="G15" s="3"/>
      <c r="H15" s="3"/>
      <c r="I15" s="4"/>
      <c r="J15" s="4"/>
      <c r="K15" s="4"/>
    </row>
    <row r="16" spans="1:11" ht="14.25" thickTop="1" thickBot="1" x14ac:dyDescent="0.25">
      <c r="A16" s="3"/>
      <c r="B16" s="3"/>
      <c r="C16" s="3"/>
      <c r="D16" s="3"/>
      <c r="E16" s="3"/>
      <c r="F16" s="3"/>
      <c r="G16" s="3"/>
      <c r="H16" s="3"/>
      <c r="I16" s="4"/>
      <c r="J16" s="4"/>
      <c r="K16" s="4"/>
    </row>
    <row r="17" spans="1:11" ht="14.25" thickTop="1" thickBot="1" x14ac:dyDescent="0.25">
      <c r="A17" s="15" t="s">
        <v>27</v>
      </c>
      <c r="B17" s="16"/>
      <c r="C17" s="3"/>
      <c r="D17" s="3"/>
      <c r="F17" s="76">
        <f>IF(AND(C9="oui",C13="oui"),J184-250,J184)</f>
        <v>0</v>
      </c>
      <c r="G17" s="3"/>
      <c r="J17" s="7"/>
    </row>
    <row r="18" spans="1:11" ht="13.5" thickTop="1" x14ac:dyDescent="0.2">
      <c r="A18" s="12" t="s">
        <v>28</v>
      </c>
      <c r="B18" s="12"/>
      <c r="C18" s="6"/>
      <c r="D18" s="6"/>
      <c r="E18" s="77">
        <f>C7*10/100</f>
        <v>0</v>
      </c>
      <c r="F18" s="74"/>
      <c r="G18" s="6"/>
      <c r="J18" s="8"/>
      <c r="K18" s="9"/>
    </row>
    <row r="19" spans="1:11" x14ac:dyDescent="0.2">
      <c r="A19" s="12"/>
      <c r="B19" s="12"/>
      <c r="C19" s="12" t="s">
        <v>33</v>
      </c>
      <c r="D19" s="6"/>
      <c r="E19" s="77">
        <f>IF(C9="oui",-E18/2,0)</f>
        <v>0</v>
      </c>
      <c r="F19" s="74"/>
      <c r="G19" s="6"/>
      <c r="J19" s="8"/>
      <c r="K19" s="9"/>
    </row>
    <row r="20" spans="1:11" x14ac:dyDescent="0.2">
      <c r="A20" s="12"/>
      <c r="B20" s="12"/>
      <c r="C20" s="12" t="s">
        <v>34</v>
      </c>
      <c r="D20" s="6"/>
      <c r="E20" s="77">
        <f>IF(C10&gt;(E18+E19),-(E18+E19),-C10)</f>
        <v>0</v>
      </c>
      <c r="F20" s="74"/>
      <c r="G20" s="6"/>
      <c r="J20" s="8"/>
      <c r="K20" s="9"/>
    </row>
    <row r="21" spans="1:11" x14ac:dyDescent="0.2">
      <c r="A21" s="12"/>
      <c r="B21" s="12"/>
      <c r="C21" s="12" t="s">
        <v>4</v>
      </c>
      <c r="D21" s="6"/>
      <c r="E21" s="78">
        <f>E153</f>
        <v>0</v>
      </c>
      <c r="F21" s="74"/>
      <c r="G21" s="6"/>
      <c r="J21" s="8"/>
      <c r="K21" s="9"/>
    </row>
    <row r="22" spans="1:11" x14ac:dyDescent="0.2">
      <c r="A22" s="12"/>
      <c r="B22" s="12"/>
      <c r="C22" s="12" t="s">
        <v>35</v>
      </c>
      <c r="D22" s="6"/>
      <c r="E22" s="77">
        <f>H152</f>
        <v>0</v>
      </c>
      <c r="F22" s="74"/>
      <c r="G22" s="6"/>
      <c r="J22" s="8"/>
      <c r="K22" s="9"/>
    </row>
    <row r="23" spans="1:11" x14ac:dyDescent="0.2">
      <c r="A23" s="12" t="s">
        <v>29</v>
      </c>
      <c r="B23" s="12"/>
      <c r="C23" s="6"/>
      <c r="D23" s="6"/>
      <c r="E23" s="79">
        <v>0</v>
      </c>
      <c r="F23" s="74"/>
      <c r="G23" s="6"/>
      <c r="J23" s="4"/>
      <c r="K23" s="4"/>
    </row>
    <row r="24" spans="1:11" x14ac:dyDescent="0.2">
      <c r="A24" s="12" t="s">
        <v>30</v>
      </c>
      <c r="B24" s="12"/>
      <c r="C24" s="68">
        <v>0</v>
      </c>
      <c r="D24" s="6"/>
      <c r="E24" s="77">
        <f>C24*30</f>
        <v>0</v>
      </c>
      <c r="F24" s="74"/>
      <c r="G24" s="6"/>
      <c r="J24" s="4"/>
      <c r="K24" s="4"/>
    </row>
    <row r="25" spans="1:11" ht="13.5" thickBot="1" x14ac:dyDescent="0.25">
      <c r="A25" s="12" t="s">
        <v>31</v>
      </c>
      <c r="B25" s="12"/>
      <c r="C25" s="6"/>
      <c r="D25" s="6"/>
      <c r="E25" s="79">
        <v>770</v>
      </c>
      <c r="F25" s="74"/>
      <c r="G25" s="6"/>
      <c r="J25" s="4"/>
      <c r="K25" s="4"/>
    </row>
    <row r="26" spans="1:11" ht="14.25" thickTop="1" thickBot="1" x14ac:dyDescent="0.25">
      <c r="A26" s="18" t="s">
        <v>32</v>
      </c>
      <c r="B26" s="12"/>
      <c r="C26" s="6"/>
      <c r="D26" s="6"/>
      <c r="F26" s="76">
        <f>SUM(E18:E25)</f>
        <v>770</v>
      </c>
      <c r="G26" s="6"/>
      <c r="J26" s="4"/>
      <c r="K26" s="4"/>
    </row>
    <row r="27" spans="1:11" ht="14.25" thickTop="1" thickBot="1" x14ac:dyDescent="0.25">
      <c r="C27" s="6"/>
      <c r="D27" s="6"/>
      <c r="E27" s="19" t="s">
        <v>36</v>
      </c>
      <c r="F27" s="80">
        <f>(F17+E25)*21%</f>
        <v>161.69999999999999</v>
      </c>
      <c r="G27" s="6"/>
      <c r="J27" s="4"/>
      <c r="K27" s="4"/>
    </row>
    <row r="28" spans="1:11" ht="14.25" thickTop="1" thickBot="1" x14ac:dyDescent="0.25">
      <c r="A28" s="20"/>
      <c r="B28" s="20"/>
      <c r="C28" s="6"/>
      <c r="D28" s="6"/>
      <c r="E28" s="21"/>
      <c r="F28" s="74"/>
      <c r="G28" s="6"/>
      <c r="J28" s="4"/>
      <c r="K28" s="4"/>
    </row>
    <row r="29" spans="1:11" ht="14.25" thickTop="1" thickBot="1" x14ac:dyDescent="0.25">
      <c r="A29" s="23" t="s">
        <v>37</v>
      </c>
      <c r="B29" s="24"/>
      <c r="C29" s="6"/>
      <c r="D29" s="6"/>
      <c r="E29" s="25"/>
      <c r="F29" s="88">
        <f>SUM(F17:F27)</f>
        <v>931.7</v>
      </c>
      <c r="G29" s="6"/>
      <c r="J29" s="4"/>
      <c r="K29" s="4"/>
    </row>
    <row r="30" spans="1:11" ht="14.25" thickTop="1" thickBot="1" x14ac:dyDescent="0.25">
      <c r="A30" s="12"/>
      <c r="B30" s="12"/>
      <c r="C30" s="6"/>
      <c r="D30" s="6"/>
      <c r="E30" s="25"/>
      <c r="F30" s="75"/>
      <c r="G30" s="6"/>
      <c r="J30" s="4"/>
      <c r="K30" s="4"/>
    </row>
    <row r="31" spans="1:11" ht="14.25" thickTop="1" thickBot="1" x14ac:dyDescent="0.25">
      <c r="A31" s="91" t="s">
        <v>38</v>
      </c>
      <c r="B31" s="14"/>
      <c r="C31" s="6"/>
      <c r="D31" s="6"/>
      <c r="E31" s="17"/>
      <c r="F31" s="74"/>
      <c r="G31" s="6"/>
      <c r="J31" s="4"/>
      <c r="K31" s="4"/>
    </row>
    <row r="32" spans="1:11" ht="13.5" thickTop="1" x14ac:dyDescent="0.2">
      <c r="A32" s="12"/>
      <c r="B32" s="12"/>
      <c r="C32" s="6"/>
      <c r="D32" s="6"/>
      <c r="E32" s="17"/>
      <c r="F32" s="74"/>
      <c r="G32" s="6"/>
      <c r="J32" s="4"/>
      <c r="K32" s="4"/>
    </row>
    <row r="33" spans="1:11" x14ac:dyDescent="0.2">
      <c r="A33" s="12" t="s">
        <v>39</v>
      </c>
      <c r="B33" s="12"/>
      <c r="C33" s="6"/>
      <c r="D33" s="6"/>
      <c r="E33" s="79">
        <v>0</v>
      </c>
      <c r="F33" s="74"/>
      <c r="G33" s="6"/>
      <c r="J33" s="4"/>
      <c r="K33" s="4"/>
    </row>
    <row r="34" spans="1:11" x14ac:dyDescent="0.2">
      <c r="A34" s="12" t="s">
        <v>40</v>
      </c>
      <c r="B34" s="12"/>
      <c r="C34" s="6"/>
      <c r="D34" s="6"/>
      <c r="E34" s="79">
        <v>0</v>
      </c>
      <c r="F34" s="74"/>
      <c r="G34" s="6"/>
      <c r="J34" s="4"/>
      <c r="K34" s="4"/>
    </row>
    <row r="35" spans="1:11" x14ac:dyDescent="0.2">
      <c r="A35" s="12" t="s">
        <v>41</v>
      </c>
      <c r="B35" s="12"/>
      <c r="C35" s="6"/>
      <c r="D35" s="6"/>
      <c r="E35" s="79">
        <v>0</v>
      </c>
      <c r="F35" s="74"/>
      <c r="G35" s="6"/>
      <c r="J35" s="4"/>
      <c r="K35" s="4"/>
    </row>
    <row r="36" spans="1:11" x14ac:dyDescent="0.2">
      <c r="A36" s="12" t="s">
        <v>42</v>
      </c>
      <c r="B36" s="96"/>
      <c r="C36" s="68">
        <v>0</v>
      </c>
      <c r="D36" s="97"/>
      <c r="E36" s="77">
        <f>C36*50</f>
        <v>0</v>
      </c>
      <c r="F36" s="74"/>
      <c r="G36" s="6"/>
      <c r="J36" s="4"/>
      <c r="K36" s="4"/>
    </row>
    <row r="37" spans="1:11" ht="13.5" thickBot="1" x14ac:dyDescent="0.25">
      <c r="A37" s="12" t="s">
        <v>43</v>
      </c>
      <c r="B37" s="12"/>
      <c r="C37" s="6"/>
      <c r="D37" s="6"/>
      <c r="E37" s="79">
        <v>0</v>
      </c>
      <c r="F37" s="74"/>
      <c r="G37" s="6"/>
      <c r="J37" s="4"/>
      <c r="K37" s="4"/>
    </row>
    <row r="38" spans="1:11" ht="14.25" thickTop="1" thickBot="1" x14ac:dyDescent="0.25">
      <c r="A38" s="18" t="s">
        <v>44</v>
      </c>
      <c r="B38" s="12"/>
      <c r="C38" s="6"/>
      <c r="D38" s="6"/>
      <c r="F38" s="85">
        <f>SUM(E33:E37)</f>
        <v>0</v>
      </c>
      <c r="G38" s="6"/>
      <c r="J38" s="4"/>
      <c r="K38" s="9"/>
    </row>
    <row r="39" spans="1:11" ht="14.25" thickTop="1" thickBot="1" x14ac:dyDescent="0.25">
      <c r="A39" s="83"/>
      <c r="B39" s="6"/>
      <c r="C39" s="6"/>
      <c r="D39" s="6"/>
      <c r="E39" s="19" t="s">
        <v>36</v>
      </c>
      <c r="F39" s="80">
        <f>(E33+E36+E37)*21%</f>
        <v>0</v>
      </c>
      <c r="G39" s="6"/>
      <c r="J39" s="4"/>
      <c r="K39" s="9"/>
    </row>
    <row r="40" spans="1:11" ht="14.25" thickTop="1" thickBot="1" x14ac:dyDescent="0.25">
      <c r="A40" s="84"/>
      <c r="B40" s="6"/>
      <c r="C40" s="6"/>
      <c r="D40" s="6"/>
      <c r="E40" s="27"/>
      <c r="F40" s="9"/>
      <c r="G40" s="6"/>
      <c r="J40" s="4"/>
      <c r="K40" s="9"/>
    </row>
    <row r="41" spans="1:11" ht="14.25" thickTop="1" thickBot="1" x14ac:dyDescent="0.25">
      <c r="A41" s="82" t="s">
        <v>45</v>
      </c>
      <c r="B41" s="24"/>
      <c r="C41" s="6"/>
      <c r="D41" s="6"/>
      <c r="E41" s="28"/>
      <c r="F41" s="81">
        <f>SUM(F38:F39)</f>
        <v>0</v>
      </c>
      <c r="G41" s="6"/>
      <c r="I41" s="20"/>
      <c r="J41" s="4"/>
      <c r="K41" s="9"/>
    </row>
    <row r="42" spans="1:11" ht="13.5" thickTop="1" x14ac:dyDescent="0.2">
      <c r="A42" s="12"/>
      <c r="B42" s="12"/>
      <c r="C42" s="6"/>
      <c r="D42" s="6"/>
      <c r="E42" s="6"/>
      <c r="F42" s="6"/>
      <c r="G42" s="6"/>
      <c r="H42" s="6"/>
      <c r="I42" s="9"/>
      <c r="J42" s="4"/>
      <c r="K42" s="9"/>
    </row>
    <row r="43" spans="1:11" ht="18" x14ac:dyDescent="0.2">
      <c r="A43" s="57" t="s">
        <v>47</v>
      </c>
      <c r="B43" s="58"/>
      <c r="C43" s="6"/>
      <c r="D43" s="6"/>
      <c r="E43" s="6"/>
      <c r="F43" s="6"/>
      <c r="G43" s="6"/>
      <c r="H43" s="6"/>
      <c r="I43" s="9"/>
      <c r="J43" s="4"/>
      <c r="K43" s="9"/>
    </row>
    <row r="44" spans="1:11" x14ac:dyDescent="0.2">
      <c r="A44" s="12"/>
      <c r="B44" s="12"/>
      <c r="C44" s="6"/>
      <c r="D44" s="6"/>
      <c r="E44" s="6"/>
      <c r="F44" s="6"/>
      <c r="G44" s="6"/>
      <c r="H44" s="6"/>
      <c r="I44" s="9"/>
      <c r="J44" s="4"/>
      <c r="K44" s="9"/>
    </row>
    <row r="45" spans="1:11" x14ac:dyDescent="0.2">
      <c r="A45" s="12" t="s">
        <v>48</v>
      </c>
      <c r="C45" s="4" t="s">
        <v>49</v>
      </c>
      <c r="D45" s="92">
        <v>0</v>
      </c>
      <c r="E45" s="6"/>
      <c r="F45" s="6"/>
      <c r="G45" s="6"/>
      <c r="H45" s="6"/>
      <c r="I45" s="9"/>
      <c r="J45" s="4"/>
      <c r="K45" s="9"/>
    </row>
    <row r="46" spans="1:11" x14ac:dyDescent="0.2">
      <c r="A46" s="12"/>
      <c r="C46" s="4" t="s">
        <v>50</v>
      </c>
      <c r="D46" s="92">
        <v>0</v>
      </c>
      <c r="E46" s="6"/>
      <c r="F46" s="6"/>
      <c r="G46" s="6"/>
      <c r="H46" s="6"/>
      <c r="I46" s="9"/>
      <c r="J46" s="4"/>
      <c r="K46" s="9"/>
    </row>
    <row r="47" spans="1:11" x14ac:dyDescent="0.2">
      <c r="A47" s="12"/>
      <c r="C47" s="4" t="s">
        <v>19</v>
      </c>
      <c r="D47" s="59">
        <f>SUM(D45:D46)</f>
        <v>0</v>
      </c>
      <c r="E47" s="6"/>
      <c r="F47" s="6"/>
      <c r="G47" s="6"/>
      <c r="H47" s="6"/>
      <c r="I47" s="9"/>
      <c r="J47" s="4"/>
      <c r="K47" s="9"/>
    </row>
    <row r="48" spans="1:11" x14ac:dyDescent="0.2">
      <c r="A48" s="12"/>
      <c r="C48" s="12"/>
      <c r="D48" s="60"/>
      <c r="E48" s="6"/>
      <c r="F48" s="6"/>
      <c r="G48" s="6"/>
      <c r="H48" s="6"/>
      <c r="I48" s="9"/>
      <c r="J48" s="4"/>
      <c r="K48" s="9"/>
    </row>
    <row r="49" spans="1:11" x14ac:dyDescent="0.2">
      <c r="A49" s="12" t="s">
        <v>51</v>
      </c>
      <c r="C49" s="12"/>
      <c r="D49" s="95">
        <v>0</v>
      </c>
      <c r="E49" s="6"/>
      <c r="F49" s="6"/>
      <c r="G49" s="6"/>
      <c r="H49" s="6"/>
      <c r="I49" s="9"/>
      <c r="J49" s="4"/>
      <c r="K49" s="9"/>
    </row>
    <row r="50" spans="1:11" x14ac:dyDescent="0.2">
      <c r="A50" s="12"/>
      <c r="C50" s="12"/>
      <c r="D50" s="6"/>
      <c r="E50" s="6"/>
      <c r="F50" s="6"/>
      <c r="G50" s="6"/>
      <c r="H50" s="6"/>
      <c r="I50" s="9"/>
      <c r="J50" s="4"/>
      <c r="K50" s="9"/>
    </row>
    <row r="51" spans="1:11" x14ac:dyDescent="0.2">
      <c r="A51" s="12" t="s">
        <v>52</v>
      </c>
      <c r="C51" s="93" t="s">
        <v>15</v>
      </c>
      <c r="D51" s="6"/>
      <c r="E51" s="6"/>
      <c r="F51" s="6"/>
      <c r="G51" s="6"/>
      <c r="H51" s="6"/>
      <c r="I51" s="9"/>
      <c r="J51" s="4"/>
      <c r="K51" s="9"/>
    </row>
    <row r="52" spans="1:11" x14ac:dyDescent="0.2">
      <c r="A52" s="67" t="s">
        <v>72</v>
      </c>
      <c r="C52" s="68">
        <v>1</v>
      </c>
      <c r="D52" s="6"/>
      <c r="E52" s="6"/>
      <c r="F52" s="6"/>
      <c r="G52" s="6"/>
      <c r="H52" s="6"/>
      <c r="I52" s="9"/>
      <c r="J52" s="4"/>
      <c r="K52" s="9"/>
    </row>
    <row r="53" spans="1:11" x14ac:dyDescent="0.2">
      <c r="A53" s="12" t="s">
        <v>2</v>
      </c>
      <c r="C53" s="12"/>
      <c r="D53" s="6"/>
      <c r="E53" s="6"/>
      <c r="F53" s="6"/>
      <c r="G53" s="6"/>
      <c r="H53" s="6"/>
      <c r="I53" s="9"/>
      <c r="J53" s="4"/>
      <c r="K53" s="9"/>
    </row>
    <row r="54" spans="1:11" x14ac:dyDescent="0.2">
      <c r="A54" s="12"/>
      <c r="C54" s="6"/>
      <c r="D54" s="6"/>
      <c r="E54" s="6"/>
      <c r="F54" s="4" t="s">
        <v>27</v>
      </c>
      <c r="G54" s="59">
        <f>IF(C51="oui",E142/2+4.239,E142)</f>
        <v>0</v>
      </c>
      <c r="I54" s="9"/>
      <c r="J54" s="4"/>
      <c r="K54" s="9"/>
    </row>
    <row r="55" spans="1:11" x14ac:dyDescent="0.2">
      <c r="A55" s="12" t="s">
        <v>53</v>
      </c>
      <c r="C55" s="6"/>
      <c r="D55" s="59">
        <f>D47/100</f>
        <v>0</v>
      </c>
      <c r="E55" s="6"/>
      <c r="F55" s="12" t="s">
        <v>54</v>
      </c>
      <c r="G55" s="86">
        <f>G54*21/100</f>
        <v>0</v>
      </c>
      <c r="I55" s="9"/>
      <c r="J55" s="4"/>
      <c r="K55" s="9"/>
    </row>
    <row r="56" spans="1:11" x14ac:dyDescent="0.2">
      <c r="A56" s="12" t="s">
        <v>55</v>
      </c>
      <c r="C56" s="6"/>
      <c r="D56" s="94">
        <v>0</v>
      </c>
      <c r="E56" s="6"/>
      <c r="F56" s="4"/>
      <c r="G56" s="60"/>
      <c r="I56" s="9"/>
      <c r="J56" s="4"/>
      <c r="K56" s="9"/>
    </row>
    <row r="57" spans="1:11" x14ac:dyDescent="0.2">
      <c r="A57" s="6"/>
      <c r="C57" s="6"/>
      <c r="D57" s="60"/>
      <c r="E57" s="6"/>
      <c r="F57" s="4"/>
      <c r="G57" s="60"/>
      <c r="I57" s="9"/>
      <c r="J57" s="4"/>
      <c r="K57" s="9"/>
    </row>
    <row r="58" spans="1:11" x14ac:dyDescent="0.2">
      <c r="A58" s="12" t="s">
        <v>56</v>
      </c>
      <c r="C58" s="59">
        <f>D47*0.3%</f>
        <v>0</v>
      </c>
      <c r="D58" s="60"/>
      <c r="E58" s="6"/>
      <c r="F58" s="4"/>
      <c r="G58" s="60"/>
      <c r="I58" s="9"/>
      <c r="J58" s="4"/>
      <c r="K58" s="9"/>
    </row>
    <row r="59" spans="1:11" x14ac:dyDescent="0.2">
      <c r="A59" s="12" t="s">
        <v>57</v>
      </c>
      <c r="C59" s="59">
        <f>A86*C52</f>
        <v>87.31</v>
      </c>
      <c r="D59" s="60"/>
      <c r="E59" s="6"/>
      <c r="F59" s="4"/>
      <c r="G59" s="60"/>
      <c r="I59" s="9"/>
      <c r="J59" s="4"/>
      <c r="K59" s="9"/>
    </row>
    <row r="60" spans="1:11" x14ac:dyDescent="0.2">
      <c r="A60" s="12" t="s">
        <v>58</v>
      </c>
      <c r="C60" s="6"/>
      <c r="D60" s="59">
        <f>IF((D128-C58-C59)&lt;22,D128+50,D128)</f>
        <v>150</v>
      </c>
      <c r="E60" s="6"/>
      <c r="F60" s="4"/>
      <c r="G60" s="60"/>
      <c r="I60" s="9"/>
      <c r="J60" s="4"/>
      <c r="K60" s="9"/>
    </row>
    <row r="61" spans="1:11" x14ac:dyDescent="0.2">
      <c r="A61" s="12"/>
      <c r="C61" s="6"/>
      <c r="D61" s="60"/>
      <c r="E61" s="6"/>
      <c r="F61" s="4"/>
      <c r="G61" s="60"/>
      <c r="I61" s="9"/>
      <c r="J61" s="4"/>
      <c r="K61" s="9"/>
    </row>
    <row r="62" spans="1:11" x14ac:dyDescent="0.2">
      <c r="A62" s="12" t="s">
        <v>59</v>
      </c>
      <c r="C62" s="6"/>
      <c r="D62" s="59">
        <v>50</v>
      </c>
      <c r="E62" s="6"/>
      <c r="F62" s="4"/>
      <c r="G62" s="60"/>
      <c r="I62" s="9"/>
      <c r="J62" s="4"/>
      <c r="K62" s="9"/>
    </row>
    <row r="63" spans="1:11" x14ac:dyDescent="0.2">
      <c r="A63" s="6"/>
      <c r="C63" s="12" t="s">
        <v>54</v>
      </c>
      <c r="D63" s="86">
        <f>D62*21%</f>
        <v>10.5</v>
      </c>
      <c r="E63" s="6"/>
      <c r="F63" s="4"/>
      <c r="G63" s="60"/>
      <c r="I63" s="9"/>
      <c r="J63" s="4"/>
      <c r="K63" s="9"/>
    </row>
    <row r="64" spans="1:11" x14ac:dyDescent="0.2">
      <c r="A64" s="6"/>
      <c r="C64" s="12"/>
      <c r="D64" s="60"/>
      <c r="E64" s="6"/>
      <c r="F64" s="4"/>
      <c r="G64" s="60"/>
      <c r="I64" s="9"/>
      <c r="J64" s="4"/>
      <c r="K64" s="9"/>
    </row>
    <row r="65" spans="1:11" x14ac:dyDescent="0.2">
      <c r="A65" s="12" t="s">
        <v>31</v>
      </c>
      <c r="C65" s="6"/>
      <c r="D65" s="94">
        <v>660</v>
      </c>
      <c r="E65" s="6"/>
      <c r="F65" s="4"/>
      <c r="G65" s="60"/>
      <c r="I65" s="9"/>
      <c r="J65" s="4"/>
      <c r="K65" s="9"/>
    </row>
    <row r="66" spans="1:11" x14ac:dyDescent="0.2">
      <c r="A66" s="6"/>
      <c r="C66" s="12" t="s">
        <v>54</v>
      </c>
      <c r="D66" s="86">
        <f>D65*21%</f>
        <v>138.6</v>
      </c>
      <c r="E66" s="6"/>
      <c r="F66" s="4"/>
      <c r="G66" s="60"/>
      <c r="I66" s="9"/>
      <c r="J66" s="4"/>
      <c r="K66" s="9"/>
    </row>
    <row r="67" spans="1:11" x14ac:dyDescent="0.2">
      <c r="A67" s="6"/>
      <c r="C67" s="12"/>
      <c r="D67" s="60"/>
      <c r="E67" s="6"/>
      <c r="F67" s="4"/>
      <c r="G67" s="60"/>
      <c r="I67" s="9"/>
      <c r="J67" s="4"/>
      <c r="K67" s="9"/>
    </row>
    <row r="68" spans="1:11" x14ac:dyDescent="0.2">
      <c r="A68" s="12" t="s">
        <v>39</v>
      </c>
      <c r="C68" s="12"/>
      <c r="D68" s="94">
        <v>0</v>
      </c>
      <c r="E68" s="6"/>
      <c r="F68" s="4"/>
      <c r="G68" s="60"/>
      <c r="I68" s="9"/>
      <c r="J68" s="4"/>
      <c r="K68" s="9"/>
    </row>
    <row r="69" spans="1:11" x14ac:dyDescent="0.2">
      <c r="A69" s="12"/>
      <c r="C69" s="12" t="s">
        <v>54</v>
      </c>
      <c r="D69" s="86">
        <f>D68*21%</f>
        <v>0</v>
      </c>
      <c r="E69" s="6"/>
      <c r="F69" s="4"/>
      <c r="G69" s="60"/>
      <c r="I69" s="9"/>
      <c r="J69" s="4"/>
      <c r="K69" s="9"/>
    </row>
    <row r="70" spans="1:11" x14ac:dyDescent="0.2">
      <c r="A70" s="12"/>
      <c r="C70" s="6"/>
      <c r="D70" s="60"/>
      <c r="E70" s="6"/>
      <c r="F70" s="4"/>
      <c r="G70" s="60"/>
      <c r="I70" s="9"/>
      <c r="J70" s="4"/>
      <c r="K70" s="9"/>
    </row>
    <row r="71" spans="1:11" x14ac:dyDescent="0.2">
      <c r="A71" s="12"/>
      <c r="C71" s="6" t="s">
        <v>60</v>
      </c>
      <c r="D71" s="87">
        <f>A99</f>
        <v>860</v>
      </c>
      <c r="E71" s="6"/>
      <c r="F71" s="4" t="s">
        <v>61</v>
      </c>
      <c r="G71" s="87">
        <f>G54</f>
        <v>0</v>
      </c>
      <c r="I71" s="9"/>
      <c r="J71" s="4"/>
      <c r="K71" s="9"/>
    </row>
    <row r="72" spans="1:11" x14ac:dyDescent="0.2">
      <c r="A72" s="12"/>
      <c r="C72" s="6"/>
      <c r="D72" s="60"/>
      <c r="E72" s="6"/>
      <c r="F72" s="4" t="s">
        <v>60</v>
      </c>
      <c r="G72" s="87">
        <f>D71</f>
        <v>860</v>
      </c>
      <c r="I72" s="9"/>
      <c r="J72" s="4"/>
      <c r="K72" s="9"/>
    </row>
    <row r="73" spans="1:11" x14ac:dyDescent="0.2">
      <c r="A73" s="12"/>
      <c r="C73" s="6"/>
      <c r="D73" s="6"/>
      <c r="E73" s="6"/>
      <c r="F73" s="4" t="s">
        <v>62</v>
      </c>
      <c r="G73" s="62">
        <f>SUM(G71+D71)</f>
        <v>860</v>
      </c>
      <c r="I73" s="9"/>
      <c r="J73" s="4"/>
      <c r="K73" s="9"/>
    </row>
    <row r="74" spans="1:11" x14ac:dyDescent="0.2">
      <c r="A74" s="12"/>
      <c r="C74" s="6"/>
      <c r="D74" s="6"/>
      <c r="E74" s="6"/>
      <c r="F74" s="7"/>
      <c r="G74" s="60"/>
      <c r="I74" s="9"/>
      <c r="J74" s="4"/>
      <c r="K74" s="9"/>
    </row>
    <row r="75" spans="1:11" x14ac:dyDescent="0.2">
      <c r="A75" s="12"/>
      <c r="C75" s="6"/>
      <c r="D75" s="6"/>
      <c r="E75" s="6"/>
      <c r="F75" s="8" t="s">
        <v>36</v>
      </c>
      <c r="G75" s="61">
        <f>SUM(D63,D66,D69,G55)</f>
        <v>149.1</v>
      </c>
      <c r="I75" s="9"/>
      <c r="J75" s="4"/>
      <c r="K75" s="9"/>
    </row>
    <row r="76" spans="1:11" ht="13.5" thickBot="1" x14ac:dyDescent="0.25">
      <c r="A76" s="12"/>
      <c r="C76" s="6"/>
      <c r="D76" s="6"/>
      <c r="E76" s="6"/>
      <c r="G76" s="60"/>
      <c r="I76" s="9"/>
      <c r="J76" s="4"/>
      <c r="K76" s="9"/>
    </row>
    <row r="77" spans="1:11" ht="14.25" thickTop="1" thickBot="1" x14ac:dyDescent="0.25">
      <c r="A77" s="12"/>
      <c r="C77" s="6"/>
      <c r="D77" s="6"/>
      <c r="E77" s="6"/>
      <c r="F77" s="63" t="s">
        <v>61</v>
      </c>
      <c r="G77" s="89">
        <f>SUM(G73:G75)</f>
        <v>1009.1</v>
      </c>
      <c r="I77" s="9"/>
      <c r="J77" s="4"/>
      <c r="K77" s="9"/>
    </row>
    <row r="78" spans="1:11" ht="13.5" thickTop="1" x14ac:dyDescent="0.2">
      <c r="A78" s="12"/>
      <c r="C78" s="12"/>
      <c r="D78" s="6"/>
      <c r="E78" s="6"/>
      <c r="F78" s="6"/>
      <c r="G78" s="6"/>
      <c r="H78" s="60"/>
      <c r="I78" s="9"/>
      <c r="J78" s="4"/>
      <c r="K78" s="9"/>
    </row>
    <row r="79" spans="1:11" x14ac:dyDescent="0.2">
      <c r="A79" s="7"/>
      <c r="B79" s="7"/>
      <c r="C79" s="29" t="s">
        <v>7</v>
      </c>
      <c r="E79" s="29" t="s">
        <v>8</v>
      </c>
      <c r="F79" s="29"/>
      <c r="G79" s="29"/>
      <c r="I79" s="7"/>
    </row>
    <row r="80" spans="1:11" x14ac:dyDescent="0.2">
      <c r="A80" s="7"/>
      <c r="B80" s="7"/>
      <c r="C80" s="7"/>
      <c r="E80" s="7"/>
      <c r="F80" s="7"/>
      <c r="G80" s="7"/>
      <c r="I80" s="7"/>
      <c r="J80" s="26"/>
      <c r="K80" s="7"/>
    </row>
    <row r="81" spans="1:27" x14ac:dyDescent="0.2">
      <c r="A81" s="7"/>
      <c r="B81" s="7"/>
      <c r="C81" s="30" t="s">
        <v>5</v>
      </c>
      <c r="E81" s="30" t="s">
        <v>6</v>
      </c>
      <c r="F81" s="30"/>
      <c r="G81" s="30"/>
      <c r="I81" s="7"/>
      <c r="J81" s="25"/>
      <c r="K81" s="22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</row>
    <row r="82" spans="1:27" x14ac:dyDescent="0.2">
      <c r="A82" s="7"/>
      <c r="B82" s="7"/>
      <c r="C82" s="32"/>
      <c r="E82" s="32"/>
      <c r="F82" s="32"/>
      <c r="G82" s="32"/>
      <c r="I82" s="7"/>
      <c r="J82" s="33"/>
      <c r="K82" s="32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</row>
    <row r="83" spans="1:27" x14ac:dyDescent="0.2">
      <c r="C83" s="30" t="s">
        <v>46</v>
      </c>
      <c r="E83" s="32"/>
      <c r="F83" s="30"/>
      <c r="G83" s="30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</row>
    <row r="84" spans="1:27" x14ac:dyDescent="0.2"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</row>
    <row r="85" spans="1:27" hidden="1" x14ac:dyDescent="0.2"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</row>
    <row r="86" spans="1:27" hidden="1" x14ac:dyDescent="0.2">
      <c r="A86" s="2">
        <f>(A89+ROUNDDOWN((D45+D46-1)/C90,0)*A90)+20</f>
        <v>87.31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</row>
    <row r="87" spans="1:27" hidden="1" x14ac:dyDescent="0.2"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</row>
    <row r="88" spans="1:27" hidden="1" x14ac:dyDescent="0.2">
      <c r="A88" s="2" t="s">
        <v>64</v>
      </c>
      <c r="C88" s="31"/>
      <c r="D88" s="31"/>
      <c r="E88" s="31"/>
      <c r="F88" s="31" t="s">
        <v>65</v>
      </c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</row>
    <row r="89" spans="1:27" hidden="1" x14ac:dyDescent="0.2">
      <c r="A89" s="2">
        <v>67.31</v>
      </c>
      <c r="B89" s="2" t="s">
        <v>66</v>
      </c>
      <c r="C89" s="31">
        <v>25000</v>
      </c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</row>
    <row r="90" spans="1:27" hidden="1" x14ac:dyDescent="0.2">
      <c r="A90" s="2">
        <v>23.56</v>
      </c>
      <c r="B90" s="2" t="s">
        <v>67</v>
      </c>
      <c r="C90" s="31">
        <v>25000</v>
      </c>
      <c r="D90" s="31" t="s">
        <v>68</v>
      </c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</row>
    <row r="91" spans="1:27" hidden="1" x14ac:dyDescent="0.2"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</row>
    <row r="92" spans="1:27" hidden="1" x14ac:dyDescent="0.2"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</row>
    <row r="93" spans="1:27" hidden="1" x14ac:dyDescent="0.2">
      <c r="C93" s="31"/>
      <c r="D93" s="31"/>
      <c r="E93" s="31"/>
      <c r="F93" s="31"/>
      <c r="G93" s="31">
        <f>SUM(D65,D68)</f>
        <v>660</v>
      </c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</row>
    <row r="94" spans="1:27" hidden="1" x14ac:dyDescent="0.2">
      <c r="A94" s="2" t="s">
        <v>69</v>
      </c>
      <c r="C94" s="31" t="s">
        <v>11</v>
      </c>
      <c r="D94" s="31" t="s">
        <v>70</v>
      </c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</row>
    <row r="95" spans="1:27" hidden="1" x14ac:dyDescent="0.2">
      <c r="C95" s="31">
        <f>D56</f>
        <v>0</v>
      </c>
      <c r="D95" s="31">
        <f>IF(D56=0,575,550)</f>
        <v>575</v>
      </c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</row>
    <row r="96" spans="1:27" hidden="1" x14ac:dyDescent="0.2"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</row>
    <row r="97" spans="1:27" hidden="1" x14ac:dyDescent="0.2"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</row>
    <row r="98" spans="1:27" hidden="1" x14ac:dyDescent="0.2"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</row>
    <row r="99" spans="1:27" hidden="1" x14ac:dyDescent="0.2">
      <c r="A99" s="2">
        <f>D55+D56+D60+D62+D65+D68</f>
        <v>860</v>
      </c>
      <c r="C99" s="31"/>
      <c r="D99" s="31"/>
      <c r="E99" s="31" t="s">
        <v>14</v>
      </c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</row>
    <row r="100" spans="1:27" hidden="1" x14ac:dyDescent="0.2">
      <c r="C100" s="31"/>
      <c r="D100" s="31"/>
      <c r="E100" s="31" t="s">
        <v>15</v>
      </c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</row>
    <row r="101" spans="1:27" hidden="1" x14ac:dyDescent="0.2"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</row>
    <row r="102" spans="1:27" hidden="1" x14ac:dyDescent="0.2"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</row>
    <row r="103" spans="1:27" hidden="1" x14ac:dyDescent="0.2"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</row>
    <row r="104" spans="1:27" hidden="1" x14ac:dyDescent="0.2"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</row>
    <row r="105" spans="1:27" hidden="1" x14ac:dyDescent="0.2"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</row>
    <row r="106" spans="1:27" hidden="1" x14ac:dyDescent="0.2"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</row>
    <row r="107" spans="1:27" hidden="1" x14ac:dyDescent="0.2"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</row>
    <row r="108" spans="1:27" hidden="1" x14ac:dyDescent="0.2"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</row>
    <row r="109" spans="1:27" hidden="1" x14ac:dyDescent="0.2"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</row>
    <row r="110" spans="1:27" hidden="1" x14ac:dyDescent="0.2"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</row>
    <row r="111" spans="1:27" hidden="1" x14ac:dyDescent="0.2"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</row>
    <row r="112" spans="1:27" hidden="1" x14ac:dyDescent="0.2"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</row>
    <row r="113" spans="3:27" hidden="1" x14ac:dyDescent="0.2"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</row>
    <row r="114" spans="3:27" hidden="1" x14ac:dyDescent="0.2"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</row>
    <row r="115" spans="3:27" hidden="1" x14ac:dyDescent="0.2"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</row>
    <row r="116" spans="3:27" hidden="1" x14ac:dyDescent="0.2"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</row>
    <row r="117" spans="3:27" hidden="1" x14ac:dyDescent="0.2"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</row>
    <row r="118" spans="3:27" hidden="1" x14ac:dyDescent="0.2"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</row>
    <row r="119" spans="3:27" hidden="1" x14ac:dyDescent="0.2"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</row>
    <row r="120" spans="3:27" hidden="1" x14ac:dyDescent="0.2"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</row>
    <row r="121" spans="3:27" hidden="1" x14ac:dyDescent="0.2"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</row>
    <row r="122" spans="3:27" hidden="1" x14ac:dyDescent="0.2"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</row>
    <row r="123" spans="3:27" hidden="1" x14ac:dyDescent="0.2"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</row>
    <row r="124" spans="3:27" hidden="1" x14ac:dyDescent="0.2"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</row>
    <row r="125" spans="3:27" hidden="1" x14ac:dyDescent="0.2"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</row>
    <row r="126" spans="3:27" hidden="1" x14ac:dyDescent="0.2"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</row>
    <row r="127" spans="3:27" hidden="1" x14ac:dyDescent="0.2"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</row>
    <row r="128" spans="3:27" hidden="1" x14ac:dyDescent="0.2">
      <c r="C128" s="31"/>
      <c r="D128" s="31">
        <f>ROUNDUP(C58+C59,-2)</f>
        <v>100</v>
      </c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</row>
    <row r="129" spans="1:27" hidden="1" x14ac:dyDescent="0.2"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</row>
    <row r="130" spans="1:27" hidden="1" x14ac:dyDescent="0.2"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</row>
    <row r="131" spans="1:27" hidden="1" x14ac:dyDescent="0.2"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</row>
    <row r="132" spans="1:27" hidden="1" x14ac:dyDescent="0.2">
      <c r="A132" s="2" t="s">
        <v>63</v>
      </c>
      <c r="C132" s="31">
        <f>C49</f>
        <v>0</v>
      </c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</row>
    <row r="133" spans="1:27" hidden="1" x14ac:dyDescent="0.2">
      <c r="A133" s="2">
        <v>0</v>
      </c>
      <c r="C133" s="31">
        <v>7500</v>
      </c>
      <c r="D133" s="31">
        <v>1.4250000000000001E-2</v>
      </c>
      <c r="E133" s="31"/>
      <c r="F133" s="31">
        <f>IF(D49&lt;C133,D49*D133,C133*D133)</f>
        <v>0</v>
      </c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</row>
    <row r="134" spans="1:27" hidden="1" x14ac:dyDescent="0.2">
      <c r="A134" s="2">
        <v>7500</v>
      </c>
      <c r="C134" s="31">
        <v>17500</v>
      </c>
      <c r="D134" s="31">
        <v>1.14E-2</v>
      </c>
      <c r="E134" s="31"/>
      <c r="F134" s="31" t="str">
        <f>IF(D49&lt;=A134," ",IF(D49&lt;C134,(D49-C133)*D134,(C134-A134)*D134))</f>
        <v xml:space="preserve"> </v>
      </c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</row>
    <row r="135" spans="1:27" hidden="1" x14ac:dyDescent="0.2">
      <c r="A135" s="2">
        <v>17500</v>
      </c>
      <c r="C135" s="31">
        <v>30000</v>
      </c>
      <c r="D135" s="31">
        <v>6.8399999999999997E-3</v>
      </c>
      <c r="E135" s="31"/>
      <c r="F135" s="31" t="str">
        <f>IF(D49&lt;=A135," ",IF(D49&lt;C135,(D49-C134)*D135,(C135-A135)*D135))</f>
        <v xml:space="preserve"> </v>
      </c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</row>
    <row r="136" spans="1:27" hidden="1" x14ac:dyDescent="0.2">
      <c r="A136" s="2">
        <v>30000</v>
      </c>
      <c r="C136" s="31">
        <v>45495</v>
      </c>
      <c r="D136" s="31">
        <v>5.7000000000000002E-3</v>
      </c>
      <c r="E136" s="31"/>
      <c r="F136" s="31" t="str">
        <f>IF(D49&lt;=A136," ",IF(D49&lt;C136,(D49-C135)*D136,(C136-A136)*D136))</f>
        <v xml:space="preserve"> </v>
      </c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</row>
    <row r="137" spans="1:27" hidden="1" x14ac:dyDescent="0.2">
      <c r="A137" s="2">
        <v>45495</v>
      </c>
      <c r="C137" s="31">
        <v>64095</v>
      </c>
      <c r="D137" s="31">
        <v>4.5599999999999998E-3</v>
      </c>
      <c r="E137" s="31"/>
      <c r="F137" s="31" t="str">
        <f>IF(D49&lt;=A137," ",IF(D49&lt;C137,(D49-C136)*D137,(C137-A137)*D137))</f>
        <v xml:space="preserve"> </v>
      </c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</row>
    <row r="138" spans="1:27" hidden="1" x14ac:dyDescent="0.2">
      <c r="A138" s="2">
        <v>64095</v>
      </c>
      <c r="C138" s="31">
        <v>250095</v>
      </c>
      <c r="D138" s="31">
        <v>2.2799999999999999E-3</v>
      </c>
      <c r="E138" s="31"/>
      <c r="F138" s="31" t="str">
        <f>IF(D49&lt;=A138," ",IF(D49&lt;C138,(D49-C137)*D138,(C138-A138)*D138))</f>
        <v xml:space="preserve"> </v>
      </c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</row>
    <row r="139" spans="1:27" hidden="1" x14ac:dyDescent="0.2">
      <c r="A139" s="2">
        <v>250095</v>
      </c>
      <c r="C139" s="31" t="str">
        <f>$C$11</f>
        <v>non</v>
      </c>
      <c r="D139" s="31">
        <v>4.5600000000000003E-4</v>
      </c>
      <c r="E139" s="31"/>
      <c r="F139" s="31" t="str">
        <f>IF(D49&lt;=A139," ",IF(D49&lt;C139,(D49-C138)*D139,(C139-A139)*D139))</f>
        <v xml:space="preserve"> </v>
      </c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</row>
    <row r="140" spans="1:27" hidden="1" x14ac:dyDescent="0.2">
      <c r="A140" s="2">
        <v>10075000</v>
      </c>
      <c r="C140" s="31" t="e">
        <f>#REF!</f>
        <v>#REF!</v>
      </c>
      <c r="D140" s="31">
        <v>4.5600000000000003E-4</v>
      </c>
      <c r="E140" s="31" t="str">
        <f>IF(D49&lt;=A140,"E90",IF(D49&lt;C140,(D49-C139)*D140,(C140-A140)*D140))</f>
        <v>E90</v>
      </c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</row>
    <row r="141" spans="1:27" hidden="1" x14ac:dyDescent="0.2"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</row>
    <row r="142" spans="1:27" hidden="1" x14ac:dyDescent="0.2">
      <c r="A142" s="2" t="s">
        <v>13</v>
      </c>
      <c r="C142" s="31"/>
      <c r="D142" s="31"/>
      <c r="E142" s="31">
        <f>SUM(F133:F140)</f>
        <v>0</v>
      </c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</row>
    <row r="143" spans="1:27" hidden="1" x14ac:dyDescent="0.2"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</row>
    <row r="144" spans="1:27" hidden="1" x14ac:dyDescent="0.2"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</row>
    <row r="145" spans="1:27" hidden="1" x14ac:dyDescent="0.2"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</row>
    <row r="146" spans="1:27" hidden="1" x14ac:dyDescent="0.2"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</row>
    <row r="147" spans="1:27" hidden="1" x14ac:dyDescent="0.2"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</row>
    <row r="148" spans="1:27" hidden="1" x14ac:dyDescent="0.2"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</row>
    <row r="149" spans="1:27" hidden="1" x14ac:dyDescent="0.2"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</row>
    <row r="150" spans="1:27" hidden="1" x14ac:dyDescent="0.2"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</row>
    <row r="151" spans="1:27" hidden="1" x14ac:dyDescent="0.2">
      <c r="B151" s="17">
        <f>IF(C11="oui",-1500,0)</f>
        <v>0</v>
      </c>
      <c r="C151" s="35">
        <f>IF(AND(C9="oui",C11="oui"),-750,0)</f>
        <v>0</v>
      </c>
      <c r="D151" s="35"/>
      <c r="E151" s="35"/>
      <c r="F151" s="35">
        <f>IF(AND(C11="oui",C12="oui"),-1000,0)</f>
        <v>0</v>
      </c>
      <c r="G151" s="35"/>
      <c r="H151" s="35">
        <f>IF(G152=50,0,G152)</f>
        <v>0</v>
      </c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</row>
    <row r="152" spans="1:27" hidden="1" x14ac:dyDescent="0.2">
      <c r="B152" s="17">
        <f>IF(C11="oui",-750,0)</f>
        <v>0</v>
      </c>
      <c r="C152" s="35">
        <f>IF(AND(C9="non",C11="oui"),-1500,0)</f>
        <v>0</v>
      </c>
      <c r="D152" s="35"/>
      <c r="E152" s="35"/>
      <c r="F152" s="35">
        <f>-F151</f>
        <v>0</v>
      </c>
      <c r="G152" s="35">
        <f>IF(F152&gt;(E18+E19+E21-50),-(E18+E19+E21-50),F151)</f>
        <v>50</v>
      </c>
      <c r="H152" s="35">
        <f>IF(C12="non",0,H151)</f>
        <v>0</v>
      </c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</row>
    <row r="153" spans="1:27" hidden="1" x14ac:dyDescent="0.2">
      <c r="B153" s="35"/>
      <c r="C153" s="35">
        <f>SUM(C151:C152)</f>
        <v>0</v>
      </c>
      <c r="D153" s="35">
        <f>IF(C155&gt;(E18+E19-50),-(E18+E19-50),C153)</f>
        <v>50</v>
      </c>
      <c r="E153" s="35">
        <f>IF(D153=50,0,D153)</f>
        <v>0</v>
      </c>
      <c r="F153" s="35"/>
      <c r="G153" s="35"/>
      <c r="H153" s="35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</row>
    <row r="154" spans="1:27" hidden="1" x14ac:dyDescent="0.2">
      <c r="B154" s="35"/>
      <c r="C154" s="35"/>
      <c r="D154" s="35"/>
      <c r="E154" s="35"/>
      <c r="F154" s="35"/>
      <c r="G154" s="35"/>
      <c r="H154" s="35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</row>
    <row r="155" spans="1:27" hidden="1" x14ac:dyDescent="0.2">
      <c r="B155" s="35"/>
      <c r="C155" s="35">
        <f>-C153</f>
        <v>0</v>
      </c>
      <c r="D155" s="35"/>
      <c r="E155" s="35"/>
      <c r="F155" s="35"/>
      <c r="G155" s="35"/>
      <c r="H155" s="32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</row>
    <row r="156" spans="1:27" hidden="1" x14ac:dyDescent="0.2">
      <c r="A156" s="34"/>
      <c r="B156" s="34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</row>
    <row r="157" spans="1:27" hidden="1" x14ac:dyDescent="0.2">
      <c r="C157" s="31"/>
      <c r="D157" s="31"/>
      <c r="E157" s="31"/>
      <c r="F157" s="31"/>
      <c r="G157" s="31"/>
      <c r="H157" s="31"/>
      <c r="I157" s="31"/>
      <c r="J157" s="31"/>
      <c r="K157" s="31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1"/>
      <c r="Z157" s="31"/>
      <c r="AA157" s="31"/>
    </row>
    <row r="158" spans="1:27" hidden="1" x14ac:dyDescent="0.2">
      <c r="A158" s="36"/>
      <c r="B158" s="36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1"/>
      <c r="Z158" s="31"/>
      <c r="AA158" s="31"/>
    </row>
    <row r="159" spans="1:27" hidden="1" x14ac:dyDescent="0.2">
      <c r="A159" s="36"/>
      <c r="B159" s="36"/>
      <c r="C159" s="17">
        <f>IF(C11="oui",-1500,0)</f>
        <v>0</v>
      </c>
      <c r="D159" s="35">
        <f>IF(AND(C9="oui",C11="oui"),-750,0)</f>
        <v>0</v>
      </c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1"/>
      <c r="Z159" s="31"/>
      <c r="AA159" s="31"/>
    </row>
    <row r="160" spans="1:27" hidden="1" x14ac:dyDescent="0.2">
      <c r="A160" s="36"/>
      <c r="B160" s="36"/>
      <c r="C160" s="17">
        <f>IF(C11="oui",-750,0)</f>
        <v>0</v>
      </c>
      <c r="D160" s="35">
        <f>IF(AND(C9="non",C11="oui"),-1500,0)</f>
        <v>0</v>
      </c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1"/>
      <c r="Z160" s="31"/>
      <c r="AA160" s="31"/>
    </row>
    <row r="161" spans="1:27" hidden="1" x14ac:dyDescent="0.2">
      <c r="A161" s="36"/>
      <c r="B161" s="36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1"/>
      <c r="Z161" s="31"/>
      <c r="AA161" s="31"/>
    </row>
    <row r="162" spans="1:27" hidden="1" x14ac:dyDescent="0.2">
      <c r="A162" s="36"/>
      <c r="B162" s="36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1"/>
      <c r="Z162" s="31"/>
      <c r="AA162" s="31"/>
    </row>
    <row r="163" spans="1:27" ht="13.5" hidden="1" thickBot="1" x14ac:dyDescent="0.25">
      <c r="A163" s="36"/>
      <c r="B163" s="36"/>
      <c r="C163" s="35"/>
      <c r="D163" s="35"/>
      <c r="E163" s="35"/>
      <c r="F163" s="35"/>
      <c r="G163" s="35"/>
      <c r="H163" s="35"/>
      <c r="I163" s="35"/>
      <c r="J163" s="35"/>
      <c r="K163" s="35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</row>
    <row r="164" spans="1:27" ht="13.5" hidden="1" thickBot="1" x14ac:dyDescent="0.25">
      <c r="A164" s="7"/>
      <c r="B164" s="7"/>
      <c r="C164" s="37"/>
      <c r="D164" s="32"/>
      <c r="E164" s="32"/>
      <c r="F164" s="32"/>
      <c r="G164" s="32"/>
      <c r="H164" s="32"/>
      <c r="I164" s="32"/>
      <c r="J164" s="32"/>
      <c r="K164" s="32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</row>
    <row r="165" spans="1:27" ht="13.5" hidden="1" thickBot="1" x14ac:dyDescent="0.25">
      <c r="A165" s="7"/>
      <c r="B165" s="7"/>
      <c r="C165" s="7"/>
      <c r="D165" s="7"/>
      <c r="E165" s="7"/>
      <c r="F165" s="7"/>
      <c r="G165" s="7"/>
      <c r="H165" s="7"/>
      <c r="I165" s="38"/>
      <c r="J165" s="38"/>
      <c r="K165" s="38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spans="1:27" hidden="1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spans="1:27" hidden="1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spans="1:27" hidden="1" x14ac:dyDescent="0.2">
      <c r="A168" s="7" t="s">
        <v>1</v>
      </c>
      <c r="B168" s="7"/>
      <c r="C168" s="7"/>
      <c r="D168" s="7" t="s">
        <v>9</v>
      </c>
      <c r="E168" s="7"/>
      <c r="F168" s="7"/>
      <c r="G168" s="7"/>
      <c r="H168" s="7" t="s">
        <v>10</v>
      </c>
      <c r="I168" s="7"/>
      <c r="J168" s="25" t="s">
        <v>14</v>
      </c>
      <c r="K168" s="25" t="s">
        <v>14</v>
      </c>
      <c r="L168" s="25" t="s">
        <v>14</v>
      </c>
      <c r="M168" s="25" t="s">
        <v>14</v>
      </c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spans="1:27" hidden="1" x14ac:dyDescent="0.2">
      <c r="A169" s="7"/>
      <c r="B169" s="7"/>
      <c r="C169" s="7"/>
      <c r="D169" s="7"/>
      <c r="E169" s="7"/>
      <c r="F169" s="7"/>
      <c r="G169" s="7"/>
      <c r="H169" s="7">
        <v>525</v>
      </c>
      <c r="I169" s="7"/>
      <c r="J169" s="25" t="s">
        <v>15</v>
      </c>
      <c r="K169" s="25" t="s">
        <v>15</v>
      </c>
      <c r="L169" s="25" t="s">
        <v>15</v>
      </c>
      <c r="M169" s="25" t="s">
        <v>15</v>
      </c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spans="1:27" hidden="1" x14ac:dyDescent="0.2">
      <c r="A170" s="7"/>
      <c r="B170" s="7"/>
      <c r="C170" s="7"/>
      <c r="D170" s="7"/>
      <c r="E170" s="7"/>
      <c r="F170" s="7"/>
      <c r="G170" s="7"/>
      <c r="H170" s="7">
        <v>100</v>
      </c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spans="1:27" hidden="1" x14ac:dyDescent="0.2">
      <c r="A171" s="7"/>
      <c r="B171" s="7"/>
      <c r="C171" s="7"/>
      <c r="D171" s="7"/>
      <c r="E171" s="7"/>
      <c r="F171" s="7"/>
      <c r="G171" s="7"/>
      <c r="H171" s="7">
        <v>675</v>
      </c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spans="1:27" hidden="1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spans="1:27" hidden="1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spans="1:27" hidden="1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spans="1:27" ht="14.25" hidden="1" x14ac:dyDescent="0.2">
      <c r="A175" s="39" t="s">
        <v>11</v>
      </c>
      <c r="B175" s="39"/>
      <c r="C175" s="39"/>
      <c r="D175" s="39" t="s">
        <v>11</v>
      </c>
      <c r="E175" s="39"/>
      <c r="F175" s="39"/>
      <c r="G175" s="39"/>
      <c r="H175" s="40" t="s">
        <v>12</v>
      </c>
      <c r="I175" s="41"/>
      <c r="J175" s="39" t="s">
        <v>3</v>
      </c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spans="1:27" ht="15" hidden="1" x14ac:dyDescent="0.25">
      <c r="A176" s="42">
        <v>0</v>
      </c>
      <c r="B176" s="42"/>
      <c r="C176" s="43"/>
      <c r="D176" s="42">
        <v>7500</v>
      </c>
      <c r="E176" s="42"/>
      <c r="F176" s="42"/>
      <c r="G176" s="42"/>
      <c r="H176" s="44">
        <v>4.5600000000000002E-2</v>
      </c>
      <c r="I176" s="45"/>
      <c r="J176" s="42">
        <f>IF($C$7&lt;D176,$C$7*H176,D176*H176)</f>
        <v>0</v>
      </c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spans="1:27" ht="15" hidden="1" x14ac:dyDescent="0.25">
      <c r="A177" s="42">
        <v>7500</v>
      </c>
      <c r="B177" s="42"/>
      <c r="C177" s="43"/>
      <c r="D177" s="42">
        <v>17500</v>
      </c>
      <c r="E177" s="42"/>
      <c r="F177" s="42"/>
      <c r="G177" s="42"/>
      <c r="H177" s="44">
        <v>2.8500000000000001E-2</v>
      </c>
      <c r="I177" s="45"/>
      <c r="J177" s="43" t="str">
        <f t="shared" ref="J177:J182" si="0">IF($C$7&lt;=A177," ",IF($C$7&lt;D177,($C$7-D176)*H177,(D177-A177)*H177))</f>
        <v xml:space="preserve"> </v>
      </c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spans="1:27" ht="15" hidden="1" x14ac:dyDescent="0.25">
      <c r="A178" s="42">
        <v>17500</v>
      </c>
      <c r="B178" s="42"/>
      <c r="C178" s="43"/>
      <c r="D178" s="42">
        <v>30000</v>
      </c>
      <c r="E178" s="42"/>
      <c r="F178" s="42"/>
      <c r="G178" s="42"/>
      <c r="H178" s="44">
        <v>2.2800000000000001E-2</v>
      </c>
      <c r="I178" s="45"/>
      <c r="J178" s="43" t="str">
        <f t="shared" si="0"/>
        <v xml:space="preserve"> </v>
      </c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spans="1:27" ht="15" hidden="1" x14ac:dyDescent="0.25">
      <c r="A179" s="42">
        <v>30000</v>
      </c>
      <c r="B179" s="42"/>
      <c r="C179" s="43"/>
      <c r="D179" s="42">
        <v>45495</v>
      </c>
      <c r="E179" s="42"/>
      <c r="F179" s="42"/>
      <c r="G179" s="42"/>
      <c r="H179" s="44">
        <v>1.7100000000000001E-2</v>
      </c>
      <c r="I179" s="45"/>
      <c r="J179" s="43" t="str">
        <f t="shared" si="0"/>
        <v xml:space="preserve"> </v>
      </c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spans="1:27" ht="15" hidden="1" x14ac:dyDescent="0.25">
      <c r="A180" s="42">
        <v>45495</v>
      </c>
      <c r="B180" s="42"/>
      <c r="C180" s="43"/>
      <c r="D180" s="42">
        <v>64095</v>
      </c>
      <c r="E180" s="42"/>
      <c r="F180" s="42"/>
      <c r="G180" s="42"/>
      <c r="H180" s="44">
        <v>1.14E-2</v>
      </c>
      <c r="I180" s="45"/>
      <c r="J180" s="43" t="str">
        <f t="shared" si="0"/>
        <v xml:space="preserve"> </v>
      </c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spans="1:27" ht="15" hidden="1" x14ac:dyDescent="0.25">
      <c r="A181" s="42">
        <v>64095</v>
      </c>
      <c r="B181" s="42"/>
      <c r="C181" s="43"/>
      <c r="D181" s="42">
        <v>250095</v>
      </c>
      <c r="E181" s="42"/>
      <c r="F181" s="42"/>
      <c r="G181" s="42"/>
      <c r="H181" s="44">
        <v>5.7000000000000002E-3</v>
      </c>
      <c r="I181" s="45"/>
      <c r="J181" s="43" t="str">
        <f t="shared" si="0"/>
        <v xml:space="preserve"> </v>
      </c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spans="1:27" ht="15" hidden="1" x14ac:dyDescent="0.25">
      <c r="A182" s="42">
        <v>250095</v>
      </c>
      <c r="B182" s="42"/>
      <c r="C182" s="43"/>
      <c r="D182" s="42">
        <f>$C$7</f>
        <v>0</v>
      </c>
      <c r="E182" s="42"/>
      <c r="F182" s="42"/>
      <c r="G182" s="42"/>
      <c r="H182" s="44">
        <v>5.6999999999999998E-4</v>
      </c>
      <c r="I182" s="45"/>
      <c r="J182" s="43" t="str">
        <f t="shared" si="0"/>
        <v xml:space="preserve"> </v>
      </c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spans="1:27" ht="15" hidden="1" x14ac:dyDescent="0.25">
      <c r="A183" s="46"/>
      <c r="B183" s="47"/>
      <c r="C183" s="47"/>
      <c r="D183" s="47"/>
      <c r="E183" s="47"/>
      <c r="F183" s="47"/>
      <c r="G183" s="47"/>
      <c r="H183" s="48"/>
      <c r="I183" s="49"/>
      <c r="J183" s="49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spans="1:27" ht="15" hidden="1" x14ac:dyDescent="0.25">
      <c r="A184" s="39" t="s">
        <v>13</v>
      </c>
      <c r="B184" s="50"/>
      <c r="C184" s="50"/>
      <c r="D184" s="47"/>
      <c r="E184" s="47"/>
      <c r="F184" s="47"/>
      <c r="G184" s="47"/>
      <c r="H184" s="51"/>
      <c r="I184" s="49"/>
      <c r="J184" s="52">
        <f>SUM(J176:J183)</f>
        <v>0</v>
      </c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spans="1:27" hidden="1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spans="1:27" hidden="1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spans="1:27" hidden="1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spans="1:27" hidden="1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spans="1:27" hidden="1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spans="1:27" hidden="1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spans="1:27" hidden="1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spans="1:27" hidden="1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spans="1:27" hidden="1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spans="1:27" hidden="1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spans="1:27" hidden="1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spans="1:27" hidden="1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spans="1:27" hidden="1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spans="1:27" hidden="1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spans="1:27" hidden="1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spans="1:27" hidden="1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spans="1:27" hidden="1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spans="1:27" hidden="1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spans="1:27" hidden="1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spans="1:27" hidden="1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spans="1:27" hidden="1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spans="1:27" hidden="1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spans="1:27" hidden="1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spans="1:27" hidden="1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spans="1:27" hidden="1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spans="1:27" hidden="1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spans="1:27" hidden="1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spans="1:27" hidden="1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spans="1:27" hidden="1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spans="1:27" hidden="1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spans="1:27" hidden="1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spans="1:27" hidden="1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spans="1:27" hidden="1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spans="1:27" hidden="1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spans="1:27" hidden="1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spans="1:27" hidden="1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spans="1:27" hidden="1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spans="1:27" hidden="1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spans="1:27" hidden="1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spans="1:27" hidden="1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spans="1:27" hidden="1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spans="1:27" hidden="1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spans="1:27" hidden="1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spans="1:27" hidden="1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spans="1:27" hidden="1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spans="1:27" hidden="1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spans="1:27" hidden="1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spans="1:27" hidden="1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spans="1:27" hidden="1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spans="1:27" hidden="1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spans="1:27" hidden="1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spans="1:27" hidden="1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spans="1:27" hidden="1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spans="1:27" hidden="1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spans="1:27" hidden="1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spans="1:27" hidden="1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spans="1:27" hidden="1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spans="1:27" hidden="1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spans="1:27" hidden="1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spans="1:27" hidden="1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spans="1:27" hidden="1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spans="1:27" hidden="1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spans="1:27" hidden="1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spans="1:27" hidden="1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spans="1:27" hidden="1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spans="1:27" hidden="1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spans="1:27" hidden="1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spans="1:27" hidden="1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spans="1:27" hidden="1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spans="1:27" hidden="1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spans="1:27" hidden="1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spans="1:27" hidden="1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</row>
    <row r="257" spans="1:27" hidden="1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</row>
    <row r="258" spans="1:27" hidden="1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spans="1:27" hidden="1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spans="1:27" hidden="1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spans="1:27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spans="1:27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spans="1:27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spans="1:27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spans="1:27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spans="1:27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</row>
    <row r="267" spans="1:27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</row>
    <row r="268" spans="1:27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</row>
    <row r="269" spans="1:27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</row>
    <row r="270" spans="1:27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</row>
    <row r="271" spans="1:27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</row>
    <row r="272" spans="1:27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</row>
    <row r="273" spans="1:27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</row>
    <row r="274" spans="1:27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</row>
    <row r="275" spans="1:27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</row>
    <row r="276" spans="1:27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</row>
    <row r="277" spans="1:27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</row>
    <row r="278" spans="1:27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</row>
    <row r="279" spans="1:27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</row>
    <row r="280" spans="1:27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</row>
  </sheetData>
  <sheetProtection algorithmName="SHA-512" hashValue="R6QSGPVJ1gQCsjdD0iKKgk8B9jjcvplOdm1VcHFAPyB3e8K1n9bgrSRDfQQtyjv3otl5zgt7p/7R/uR6/66KTQ==" saltValue="jt01Dnj2RrZfD3tk5E7n/g==" spinCount="100000" sheet="1" objects="1" scenarios="1"/>
  <phoneticPr fontId="0" type="noConversion"/>
  <dataValidations count="5">
    <dataValidation type="list" allowBlank="1" showInputMessage="1" showErrorMessage="1" sqref="C9">
      <formula1>$J$168:$J$169</formula1>
    </dataValidation>
    <dataValidation type="list" allowBlank="1" showInputMessage="1" showErrorMessage="1" sqref="C11">
      <formula1>$K$168:$K$169</formula1>
    </dataValidation>
    <dataValidation type="list" allowBlank="1" showInputMessage="1" showErrorMessage="1" sqref="C12">
      <formula1>$L$168:$L$169</formula1>
    </dataValidation>
    <dataValidation type="list" allowBlank="1" showInputMessage="1" showErrorMessage="1" sqref="C13">
      <formula1>$M$168:$M$169</formula1>
    </dataValidation>
    <dataValidation type="list" allowBlank="1" showInputMessage="1" showErrorMessage="1" sqref="C51">
      <formula1>$E$99:$E$100</formula1>
    </dataValidation>
  </dataValidations>
  <hyperlinks>
    <hyperlink ref="C81" r:id="rId1"/>
    <hyperlink ref="E81" r:id="rId2"/>
    <hyperlink ref="C79" r:id="rId3"/>
    <hyperlink ref="E79" r:id="rId4"/>
    <hyperlink ref="C83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VBIFPH</vt:lpstr>
      <vt:lpstr>VBIFPH!_1._Zegels_Minuut_Brevet</vt:lpstr>
      <vt:lpstr>VBIFPH!_2._Registratie_Minuut_Brevet</vt:lpstr>
      <vt:lpstr>VBIFPH!_3._Registratie_aanhangsel</vt:lpstr>
      <vt:lpstr>VBIFPH!Aard</vt:lpstr>
      <vt:lpstr>VBIFPH!Afdrukbereik</vt:lpstr>
      <vt:lpstr>VBIFPH!Datum</vt:lpstr>
      <vt:lpstr>VBIFPH!KOSTENFICHE</vt:lpstr>
      <vt:lpstr>VBIFPH!Naam</vt:lpstr>
      <vt:lpstr>VBIFPH!Rep.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2014-11-23T21:09:12Z</dcterms:modified>
</cp:coreProperties>
</file>