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" sheetId="1" r:id="rId1"/>
  </sheets>
  <definedNames>
    <definedName name="_1._Zegels_Minuut_Brevet" localSheetId="0">VBIWTVABREYNE!$A$19:$F$19</definedName>
    <definedName name="_1._Zegels_Minuut_Brevet">#REF!</definedName>
    <definedName name="_10._Tweede_getuigschrift" localSheetId="0">VBIWTVABREYNE!#REF!</definedName>
    <definedName name="_10._Tweede_getuigschrift">#REF!</definedName>
    <definedName name="_11._Kadaster_uittreksel" localSheetId="0">VBIWTVABREYNE!#REF!</definedName>
    <definedName name="_11._Kadaster_uittreksel">#REF!</definedName>
    <definedName name="_12._Getuigen" localSheetId="0">VBIWTVABREYNE!#REF!</definedName>
    <definedName name="_12._Getuigen">#REF!</definedName>
    <definedName name="_13._Allerlei_uitgaven" localSheetId="0">VBIWTVABREYNE!#REF!</definedName>
    <definedName name="_13._Allerlei_uitgaven">#REF!</definedName>
    <definedName name="_14." localSheetId="0">VBIWTVABREYNE!#REF!</definedName>
    <definedName name="_14.">#REF!</definedName>
    <definedName name="_15." localSheetId="0">VBIWTVABREYNE!#REF!</definedName>
    <definedName name="_15.">#REF!</definedName>
    <definedName name="_2._Registratie_Minuut_Brevet" localSheetId="0">VBIWTVABREYNE!$B$22:$G$22</definedName>
    <definedName name="_2._Registratie_Minuut_Brevet">#REF!</definedName>
    <definedName name="_3._Registratie_aanhangsel" localSheetId="0">VBIWTVABREYNE!$E$23:$G$23</definedName>
    <definedName name="_3._Registratie_aanhangsel">#REF!</definedName>
    <definedName name="_4.Zegels_afschrift_grosse" localSheetId="0">VBIWTVABREYNE!#REF!</definedName>
    <definedName name="_4.Zegels_afschrift_grosse">#REF!</definedName>
    <definedName name="_5._Hypotheek__inschr._overschr._doorh." localSheetId="0">VBIWTVABREYNE!#REF!</definedName>
    <definedName name="_5._Hypotheek__inschr._overschr._doorh.">#REF!</definedName>
    <definedName name="_6._Loon_pandbewaarder" localSheetId="0">VBIWTVABREYNE!#REF!</definedName>
    <definedName name="_6._Loon_pandbewaarder">#REF!</definedName>
    <definedName name="_7._Zegels__bord._aanh." localSheetId="0">VBIWTVABREYNE!#REF!</definedName>
    <definedName name="_7._Zegels__bord._aanh.">#REF!</definedName>
    <definedName name="_8._Opzoekingen" localSheetId="0">VBIWTVABREYNE!#REF!</definedName>
    <definedName name="_8._Opzoekingen">#REF!</definedName>
    <definedName name="_9._Hypothecair_getuigschrift" localSheetId="0">VBIWTVABREYNE!#REF!</definedName>
    <definedName name="_9._Hypothecair_getuigschrift">#REF!</definedName>
    <definedName name="Aard" localSheetId="0">VBIWTVABREYNE!$B$4:$F$4</definedName>
    <definedName name="Aard">#REF!</definedName>
    <definedName name="_xlnm.Print_Area" localSheetId="0">VBIWTVABREYNE!$A$1:$E$39</definedName>
    <definedName name="Datum" localSheetId="0">VBIWTVABREYNE!$B$4:$G$36</definedName>
    <definedName name="Datum">#REF!</definedName>
    <definedName name="gemeentelijke_info">#REF!</definedName>
    <definedName name="Kantoor_van_Notaris_J._SIMONART_te_Leuven" localSheetId="0">VBIWTVABREYNE!#REF!</definedName>
    <definedName name="Kantoor_van_Notaris_J._SIMONART_te_Leuven">#REF!</definedName>
    <definedName name="KOSTENFICHE" localSheetId="0">VBIWTVABREYNE!$A$1:$G$36</definedName>
    <definedName name="KOSTENFICHE">#REF!</definedName>
    <definedName name="Last_Row">IF(Values_Entered,Header_Row+Number_of_Payments,Header_Row)</definedName>
    <definedName name="Naam" localSheetId="0">VBIWTVABREYNE!#REF!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VBIWTVABREYNE!$A$3:$G$36</definedName>
  </definedNames>
  <calcPr calcId="152511"/>
</workbook>
</file>

<file path=xl/calcChain.xml><?xml version="1.0" encoding="utf-8"?>
<calcChain xmlns="http://schemas.openxmlformats.org/spreadsheetml/2006/main">
  <c r="B10" i="1" l="1"/>
  <c r="F90" i="1" s="1"/>
  <c r="D21" i="1"/>
  <c r="D23" i="1"/>
  <c r="C50" i="1"/>
  <c r="F55" i="1" s="1"/>
  <c r="C51" i="1"/>
  <c r="C52" i="1"/>
  <c r="F53" i="1"/>
  <c r="D52" i="1"/>
  <c r="F52" i="1"/>
  <c r="C53" i="1"/>
  <c r="D53" i="1"/>
  <c r="F54" i="1"/>
  <c r="F56" i="1"/>
  <c r="F57" i="1"/>
  <c r="B110" i="1"/>
  <c r="C110" i="1"/>
  <c r="B111" i="1"/>
  <c r="C111" i="1"/>
  <c r="F127" i="1"/>
  <c r="F89" i="1" l="1"/>
  <c r="C133" i="1"/>
  <c r="F95" i="1"/>
  <c r="F132" i="1"/>
  <c r="F92" i="1"/>
  <c r="F129" i="1"/>
  <c r="F91" i="1"/>
  <c r="E36" i="1"/>
  <c r="F59" i="1"/>
  <c r="D20" i="1" s="1"/>
  <c r="F94" i="1"/>
  <c r="F131" i="1"/>
  <c r="F133" i="1"/>
  <c r="F130" i="1"/>
  <c r="F128" i="1"/>
  <c r="F93" i="1"/>
  <c r="E38" i="1" l="1"/>
  <c r="E26" i="1"/>
  <c r="F97" i="1"/>
  <c r="F135" i="1"/>
  <c r="E19" i="1" s="1"/>
  <c r="E27" i="1" l="1"/>
  <c r="E29" i="1" s="1"/>
</calcChain>
</file>

<file path=xl/sharedStrings.xml><?xml version="1.0" encoding="utf-8"?>
<sst xmlns="http://schemas.openxmlformats.org/spreadsheetml/2006/main" count="113" uniqueCount="84">
  <si>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</si>
  <si>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</si>
  <si>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</si>
  <si>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</si>
  <si>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</si>
  <si>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</si>
  <si>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</si>
  <si>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</si>
  <si>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</si>
  <si>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</si>
  <si>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</si>
  <si>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</si>
  <si>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</si>
  <si>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</si>
  <si>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</si>
  <si>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</si>
  <si>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</si>
  <si>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</si>
  <si>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</si>
  <si>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</si>
  <si>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</si>
  <si>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</si>
  <si>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</si>
  <si>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</si>
  <si>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</si>
  <si>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</si>
  <si>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</si>
  <si>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</si>
  <si>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</si>
  <si>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</si>
  <si>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</si>
  <si>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</si>
  <si>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</si>
  <si>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</si>
  <si>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</si>
  <si>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</si>
  <si>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</si>
  <si>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</si>
  <si>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</si>
  <si>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</si>
  <si>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</si>
  <si>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</si>
  <si>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</si>
  <si>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</si>
  <si>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</si>
  <si>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</si>
  <si>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</si>
  <si>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</si>
  <si>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</si>
  <si>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</si>
  <si>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VENTE BIEN IMMOBILIER AVEC TVA - WALLONIE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</si>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</sst>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.00_ ;\-#,##0.00\ 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14" applyNumberFormat="0" applyFill="0" applyAlignment="0" applyProtection="0"/>
  </cellStyleXfs>
  <cellXfs count="112">
    <xf numFmtId="0" fontId="0" fillId="0" borderId="0" xfId="0"/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5" fontId="1" fillId="2" borderId="4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8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7" fontId="6" fillId="2" borderId="8" xfId="13" applyNumberFormat="1" applyFont="1" applyFill="1" applyBorder="1" applyProtection="1"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7" fontId="5" fillId="2" borderId="8" xfId="13" applyNumberFormat="1" applyFont="1" applyFill="1" applyBorder="1" applyProtection="1"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8" fontId="5" fillId="2" borderId="8" xfId="0" applyNumberFormat="1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167" fontId="6" fillId="2" borderId="8" xfId="0" applyNumberFormat="1" applyFont="1" applyFill="1" applyBorder="1" applyProtection="1">
      <protection hidden="1"/>
    </xf>
    <xf numFmtId="168" fontId="6" fillId="2" borderId="8" xfId="0" applyNumberFormat="1" applyFont="1" applyFill="1" applyBorder="1" applyProtection="1">
      <protection hidden="1"/>
    </xf>
    <xf numFmtId="169" fontId="6" fillId="2" borderId="8" xfId="0" applyNumberFormat="1" applyFont="1" applyFill="1" applyBorder="1" applyProtection="1">
      <protection hidden="1"/>
    </xf>
    <xf numFmtId="169" fontId="6" fillId="2" borderId="9" xfId="0" applyNumberFormat="1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1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8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1" xfId="0" applyFont="1" applyFill="1" applyBorder="1" applyProtection="1">
      <protection hidden="1"/>
    </xf>
    <xf numFmtId="167" fontId="5" fillId="2" borderId="8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2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8" fontId="1" fillId="8" borderId="0" xfId="13" applyNumberFormat="1" applyFont="1" applyFill="1" applyBorder="1" applyAlignment="1" applyProtection="1">
      <alignment horizontal="right"/>
      <protection locked="0" hidden="1"/>
    </xf>
    <xf numFmtId="178" fontId="1" fillId="9" borderId="0" xfId="13" applyNumberFormat="1" applyFont="1" applyFill="1" applyBorder="1" applyAlignment="1" applyProtection="1">
      <alignment horizontal="center"/>
      <protection locked="0" hidden="1"/>
    </xf>
    <xf numFmtId="178" fontId="1" fillId="5" borderId="0" xfId="13" applyNumberFormat="1" applyFill="1" applyBorder="1" applyAlignment="1" applyProtection="1">
      <protection locked="0" hidden="1"/>
    </xf>
    <xf numFmtId="178" fontId="1" fillId="10" borderId="0" xfId="13" applyNumberFormat="1" applyFill="1" applyBorder="1" applyAlignment="1" applyProtection="1">
      <protection locked="0" hidden="1"/>
    </xf>
    <xf numFmtId="178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5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8" fontId="1" fillId="11" borderId="12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1" fillId="5" borderId="12" xfId="13" applyNumberFormat="1" applyFill="1" applyBorder="1" applyAlignment="1" applyProtection="1">
      <alignment horizontal="right"/>
      <protection hidden="1"/>
    </xf>
    <xf numFmtId="178" fontId="1" fillId="13" borderId="13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Alignment="1" applyProtection="1">
      <alignment horizontal="right"/>
      <protection hidden="1"/>
    </xf>
    <xf numFmtId="178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178" fontId="1" fillId="6" borderId="15" xfId="13" applyNumberFormat="1" applyFill="1" applyBorder="1" applyAlignment="1" applyProtection="1">
      <alignment horizontal="right"/>
      <protection hidden="1"/>
    </xf>
    <xf numFmtId="0" fontId="1" fillId="2" borderId="16" xfId="13" applyFill="1" applyBorder="1"/>
    <xf numFmtId="164" fontId="1" fillId="15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AK.xlsx" TargetMode="External"/><Relationship Id="rId2" Type="http://schemas.openxmlformats.org/officeDocument/2006/relationships/hyperlink" Target="VBIWTVABREYNEAV.xlsx" TargetMode="External"/><Relationship Id="rId1" Type="http://schemas.openxmlformats.org/officeDocument/2006/relationships/hyperlink" Target="VBIWTVA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DAC.xlsx" TargetMode="External"/><Relationship Id="rId4" Type="http://schemas.openxmlformats.org/officeDocument/2006/relationships/hyperlink" Target="..\2014\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1"/>
  <sheetViews>
    <sheetView tabSelected="1" zoomScaleNormal="100" workbookViewId="0">
      <selection activeCell="B3" sqref="B3"/>
    </sheetView>
  </sheetViews>
  <sheetFormatPr defaultRowHeight="12.75"/>
  <cols>
    <col min="1" max="1" width="43.7109375" style="3" customWidth="1"/>
    <col min="2" max="2" width="16.85546875" style="3" customWidth="1"/>
    <col min="3" max="3" width="18.28515625" style="3" customWidth="1"/>
    <col min="4" max="4" width="15.42578125" style="3" customWidth="1"/>
    <col min="5" max="5" width="16.7109375" style="3" customWidth="1"/>
    <col min="6" max="6" width="1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27.75" customHeight="1" thickTop="1">
      <c r="A1" s="84" t="s">
        <v>50</v>
      </c>
      <c r="B1" s="52"/>
      <c r="C1" s="52"/>
      <c r="D1" s="52"/>
      <c r="E1" s="1"/>
      <c r="F1" s="2"/>
      <c r="G1" s="2"/>
    </row>
    <row r="2" spans="1:7">
      <c r="A2" s="4"/>
      <c r="B2" s="4"/>
      <c r="C2" s="4"/>
      <c r="D2" s="4"/>
      <c r="E2" s="5"/>
      <c r="F2" s="5"/>
      <c r="G2" s="5"/>
    </row>
    <row r="3" spans="1:7">
      <c r="A3" s="4" t="s">
        <v>0</v>
      </c>
      <c r="B3" s="53"/>
      <c r="C3" s="4"/>
      <c r="D3" s="4"/>
      <c r="E3" s="5"/>
      <c r="F3" s="5"/>
      <c r="G3" s="6"/>
    </row>
    <row r="4" spans="1:7">
      <c r="A4" s="85" t="s">
        <v>51</v>
      </c>
      <c r="B4" s="54"/>
      <c r="C4" s="7"/>
      <c r="E4" s="8"/>
      <c r="F4" s="5"/>
    </row>
    <row r="5" spans="1:7">
      <c r="A5" s="4" t="s">
        <v>52</v>
      </c>
      <c r="B5" s="86">
        <v>0</v>
      </c>
      <c r="C5" s="7"/>
      <c r="E5" s="8"/>
      <c r="F5" s="5"/>
    </row>
    <row r="6" spans="1:7">
      <c r="A6" s="4" t="s">
        <v>53</v>
      </c>
      <c r="B6" s="86">
        <v>0</v>
      </c>
      <c r="C6" s="7"/>
      <c r="E6" s="8"/>
      <c r="F6" s="5"/>
    </row>
    <row r="7" spans="1:7">
      <c r="A7" s="4" t="s">
        <v>54</v>
      </c>
      <c r="B7" s="87" t="s">
        <v>63</v>
      </c>
      <c r="C7" s="7"/>
      <c r="E7" s="8"/>
      <c r="F7" s="5"/>
    </row>
    <row r="8" spans="1:7">
      <c r="A8" s="12" t="s">
        <v>55</v>
      </c>
      <c r="B8" s="88">
        <v>0</v>
      </c>
      <c r="C8" s="7"/>
      <c r="D8" s="5"/>
      <c r="E8" s="9"/>
      <c r="F8" s="5"/>
    </row>
    <row r="9" spans="1:7">
      <c r="A9" s="12" t="s">
        <v>56</v>
      </c>
      <c r="B9" s="89">
        <v>0</v>
      </c>
      <c r="C9" s="7"/>
      <c r="D9" s="5"/>
      <c r="E9" s="9"/>
      <c r="F9" s="5"/>
    </row>
    <row r="10" spans="1:7">
      <c r="A10" s="10" t="s">
        <v>57</v>
      </c>
      <c r="B10" s="90">
        <f>IF(B8&lt;B6,B6/2+B5+B9,B6+B5+B9)</f>
        <v>0</v>
      </c>
      <c r="C10" s="11"/>
      <c r="D10" s="5"/>
      <c r="E10" s="9"/>
      <c r="F10" s="5"/>
    </row>
    <row r="11" spans="1:7" ht="15">
      <c r="A11" s="17" t="s">
        <v>58</v>
      </c>
      <c r="B11" s="88">
        <v>0</v>
      </c>
      <c r="C11" s="7"/>
      <c r="D11" s="5"/>
      <c r="E11" s="9"/>
      <c r="F11" s="5"/>
    </row>
    <row r="12" spans="1:7" ht="15">
      <c r="A12" s="16" t="s">
        <v>59</v>
      </c>
      <c r="B12" s="91" t="s">
        <v>64</v>
      </c>
      <c r="D12" s="5"/>
      <c r="E12" s="9"/>
      <c r="F12" s="5"/>
    </row>
    <row r="13" spans="1:7" ht="15">
      <c r="A13" s="16" t="s">
        <v>60</v>
      </c>
      <c r="B13" s="91" t="s">
        <v>82</v>
      </c>
      <c r="E13" s="8"/>
      <c r="F13" s="5"/>
    </row>
    <row r="14" spans="1:7" ht="15">
      <c r="A14" s="16" t="s">
        <v>61</v>
      </c>
      <c r="B14" s="91" t="s">
        <v>64</v>
      </c>
      <c r="D14" s="7"/>
      <c r="E14" s="12"/>
      <c r="F14" s="5"/>
      <c r="G14" s="9"/>
    </row>
    <row r="15" spans="1:7">
      <c r="A15" s="11" t="s">
        <v>62</v>
      </c>
      <c r="B15" s="92" t="s">
        <v>64</v>
      </c>
      <c r="E15" s="8"/>
      <c r="F15" s="5"/>
      <c r="G15" s="5"/>
    </row>
    <row r="16" spans="1:7" ht="13.5" thickBot="1">
      <c r="A16" s="13" t="s">
        <v>2</v>
      </c>
      <c r="B16" s="4"/>
      <c r="C16" s="4"/>
      <c r="D16" s="4"/>
      <c r="E16" s="5"/>
      <c r="F16" s="5"/>
      <c r="G16" s="5"/>
    </row>
    <row r="17" spans="1:7" ht="14.25" thickTop="1" thickBot="1">
      <c r="A17" s="93" t="s">
        <v>65</v>
      </c>
      <c r="B17" s="14"/>
      <c r="C17" s="4"/>
      <c r="D17" s="4"/>
      <c r="E17" s="5"/>
      <c r="F17" s="5"/>
      <c r="G17" s="5"/>
    </row>
    <row r="18" spans="1:7" ht="14.25" thickTop="1" thickBot="1">
      <c r="A18" s="4"/>
      <c r="B18" s="4"/>
      <c r="C18" s="4"/>
      <c r="D18" s="4"/>
      <c r="E18" s="5"/>
      <c r="F18" s="5"/>
      <c r="G18" s="5"/>
    </row>
    <row r="19" spans="1:7" ht="14.25" thickTop="1" thickBot="1">
      <c r="A19" s="94" t="s">
        <v>66</v>
      </c>
      <c r="B19" s="4"/>
      <c r="C19" s="4"/>
      <c r="E19" s="101">
        <f>IF(AND(B12="oui",B15="oui"),F135-250,F135)</f>
        <v>0</v>
      </c>
      <c r="F19" s="8"/>
    </row>
    <row r="20" spans="1:7" ht="13.5" thickTop="1">
      <c r="A20" s="16" t="s">
        <v>67</v>
      </c>
      <c r="B20" s="7"/>
      <c r="C20" s="7"/>
      <c r="D20" s="97">
        <f>IF(B7="oui",0,F59)</f>
        <v>0</v>
      </c>
      <c r="E20" s="102"/>
      <c r="F20" s="12"/>
      <c r="G20" s="9"/>
    </row>
    <row r="21" spans="1:7">
      <c r="A21" s="11" t="s">
        <v>68</v>
      </c>
      <c r="B21" s="11"/>
      <c r="C21" s="7"/>
      <c r="D21" s="97">
        <f>IF(B7="oui",(B5+B8)*21%,B8*21%)</f>
        <v>0</v>
      </c>
      <c r="E21" s="102"/>
      <c r="F21" s="12"/>
      <c r="G21" s="9"/>
    </row>
    <row r="22" spans="1:7">
      <c r="A22" s="95" t="s">
        <v>69</v>
      </c>
      <c r="B22" s="7"/>
      <c r="C22" s="7"/>
      <c r="D22" s="98">
        <v>0</v>
      </c>
      <c r="E22" s="102"/>
      <c r="F22" s="5"/>
      <c r="G22" s="5"/>
    </row>
    <row r="23" spans="1:7">
      <c r="A23" s="16" t="s">
        <v>70</v>
      </c>
      <c r="B23" s="55">
        <v>0</v>
      </c>
      <c r="C23" s="7"/>
      <c r="D23" s="97">
        <f>B23*30</f>
        <v>0</v>
      </c>
      <c r="E23" s="102"/>
      <c r="F23" s="5"/>
      <c r="G23" s="5"/>
    </row>
    <row r="24" spans="1:7">
      <c r="A24" s="16" t="s">
        <v>71</v>
      </c>
      <c r="B24" s="7"/>
      <c r="C24" s="7"/>
      <c r="D24" s="99">
        <v>770</v>
      </c>
      <c r="E24" s="102"/>
      <c r="F24" s="5"/>
      <c r="G24" s="5"/>
    </row>
    <row r="25" spans="1:7" ht="15.75" thickBot="1">
      <c r="A25" s="16" t="s">
        <v>72</v>
      </c>
      <c r="B25" s="17"/>
      <c r="C25" s="17"/>
      <c r="D25" s="100">
        <v>0</v>
      </c>
      <c r="E25" s="102"/>
      <c r="F25" s="5"/>
      <c r="G25" s="5"/>
    </row>
    <row r="26" spans="1:7" ht="14.25" thickTop="1" thickBot="1">
      <c r="A26" s="96" t="s">
        <v>73</v>
      </c>
      <c r="B26" s="7"/>
      <c r="C26" s="7"/>
      <c r="E26" s="101">
        <f>SUM(D20:D25)</f>
        <v>770</v>
      </c>
      <c r="F26" s="5"/>
      <c r="G26" s="5"/>
    </row>
    <row r="27" spans="1:7" ht="14.25" thickTop="1" thickBot="1">
      <c r="B27" s="7"/>
      <c r="C27" s="7"/>
      <c r="D27" s="56" t="s">
        <v>4</v>
      </c>
      <c r="E27" s="103">
        <f>(E19+D24)*21%</f>
        <v>161.69999999999999</v>
      </c>
      <c r="F27" s="5"/>
      <c r="G27" s="5"/>
    </row>
    <row r="28" spans="1:7" ht="14.25" thickTop="1" thickBot="1">
      <c r="A28" s="18"/>
      <c r="B28" s="7"/>
      <c r="C28" s="7"/>
      <c r="D28" s="19"/>
      <c r="E28" s="102"/>
      <c r="F28" s="5"/>
      <c r="G28" s="5"/>
    </row>
    <row r="29" spans="1:7" ht="14.25" thickTop="1" thickBot="1">
      <c r="A29" s="107" t="s">
        <v>79</v>
      </c>
      <c r="B29" s="21"/>
      <c r="C29" s="7"/>
      <c r="D29" s="22"/>
      <c r="E29" s="104">
        <f>SUM(E19:E27)</f>
        <v>931.7</v>
      </c>
      <c r="F29" s="5"/>
      <c r="G29" s="5"/>
    </row>
    <row r="30" spans="1:7" ht="14.25" thickTop="1" thickBot="1">
      <c r="A30" s="11"/>
      <c r="B30" s="7"/>
      <c r="C30" s="7"/>
      <c r="D30" s="22"/>
      <c r="E30" s="105"/>
      <c r="F30" s="5"/>
      <c r="G30" s="5"/>
    </row>
    <row r="31" spans="1:7" ht="14.25" thickTop="1" thickBot="1">
      <c r="A31" s="108" t="s">
        <v>74</v>
      </c>
      <c r="B31" s="21"/>
      <c r="C31" s="7"/>
      <c r="D31" s="15"/>
      <c r="E31" s="102"/>
      <c r="F31" s="5"/>
      <c r="G31" s="5"/>
    </row>
    <row r="32" spans="1:7" ht="13.5" thickTop="1">
      <c r="A32" s="11"/>
      <c r="B32" s="7"/>
      <c r="C32" s="7"/>
      <c r="D32" s="15"/>
      <c r="E32" s="102"/>
      <c r="F32" s="5"/>
      <c r="G32" s="5"/>
    </row>
    <row r="33" spans="1:23">
      <c r="A33" s="16" t="s">
        <v>75</v>
      </c>
      <c r="B33" s="7"/>
      <c r="C33" s="7"/>
      <c r="D33" s="98">
        <v>0</v>
      </c>
      <c r="E33" s="102"/>
      <c r="F33" s="5"/>
      <c r="G33" s="5"/>
    </row>
    <row r="34" spans="1:23">
      <c r="A34" s="16" t="s">
        <v>76</v>
      </c>
      <c r="B34" s="7"/>
      <c r="C34" s="7"/>
      <c r="D34" s="98">
        <v>0</v>
      </c>
      <c r="E34" s="102"/>
      <c r="F34" s="5"/>
      <c r="G34" s="5"/>
    </row>
    <row r="35" spans="1:23" ht="13.5" thickBot="1">
      <c r="A35" s="16"/>
      <c r="B35" s="7"/>
      <c r="C35" s="7"/>
      <c r="D35" s="111"/>
      <c r="E35" s="102"/>
      <c r="F35" s="5"/>
      <c r="G35" s="5"/>
    </row>
    <row r="36" spans="1:23" ht="14.25" thickTop="1" thickBot="1">
      <c r="A36" s="57" t="s">
        <v>77</v>
      </c>
      <c r="B36" s="7"/>
      <c r="C36" s="7"/>
      <c r="D36" s="110"/>
      <c r="E36" s="109">
        <f>SUM(D33:D35)</f>
        <v>0</v>
      </c>
      <c r="F36" s="5"/>
      <c r="G36" s="9"/>
    </row>
    <row r="37" spans="1:23" ht="14.25" thickTop="1" thickBot="1">
      <c r="A37" s="24"/>
      <c r="B37" s="7"/>
      <c r="C37" s="7"/>
      <c r="D37" s="19"/>
      <c r="E37" s="102"/>
      <c r="F37" s="5"/>
      <c r="G37" s="9"/>
    </row>
    <row r="38" spans="1:23" ht="14.25" thickTop="1" thickBot="1">
      <c r="A38" s="108" t="s">
        <v>78</v>
      </c>
      <c r="B38" s="21"/>
      <c r="C38" s="7"/>
      <c r="D38" s="25"/>
      <c r="E38" s="106">
        <f>SUM(E36:E36)</f>
        <v>0</v>
      </c>
      <c r="F38" s="26"/>
      <c r="G38" s="9"/>
    </row>
    <row r="39" spans="1:23" ht="13.5" thickTop="1">
      <c r="A39" s="8"/>
      <c r="B39" s="8"/>
      <c r="C39" s="8"/>
      <c r="D39" s="8"/>
      <c r="E39" s="8"/>
      <c r="F39" s="8"/>
      <c r="G39" s="8"/>
    </row>
    <row r="40" spans="1:23">
      <c r="A40" s="8"/>
      <c r="B40" s="28" t="s">
        <v>7</v>
      </c>
      <c r="D40" s="58" t="s">
        <v>8</v>
      </c>
      <c r="E40" s="8"/>
    </row>
    <row r="41" spans="1:23">
      <c r="A41" s="8"/>
      <c r="B41" s="8"/>
      <c r="C41" s="8"/>
      <c r="E41" s="8"/>
      <c r="F41" s="23"/>
      <c r="G41" s="8"/>
    </row>
    <row r="42" spans="1:23">
      <c r="A42" s="8"/>
      <c r="B42" s="27" t="s">
        <v>5</v>
      </c>
      <c r="D42" s="27" t="s">
        <v>6</v>
      </c>
      <c r="E42" s="8"/>
      <c r="F42" s="22"/>
      <c r="G42" s="20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>
      <c r="A43" s="8"/>
      <c r="B43" s="30"/>
      <c r="C43" s="30"/>
      <c r="D43" s="30"/>
      <c r="E43" s="8"/>
      <c r="F43" s="31"/>
      <c r="G43" s="30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ht="14.25">
      <c r="B44" s="29"/>
      <c r="C44" s="27" t="s">
        <v>83</v>
      </c>
      <c r="D44" s="32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ht="14.25" hidden="1">
      <c r="B45" s="29"/>
      <c r="C45" s="32"/>
      <c r="D45" s="32"/>
      <c r="E45" s="27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ht="14.25" hidden="1">
      <c r="B46" s="29"/>
      <c r="D46" s="32"/>
      <c r="E46" s="27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ht="15" hidden="1">
      <c r="A47" s="82" t="s">
        <v>82</v>
      </c>
      <c r="B47" s="60"/>
      <c r="C47" s="60" t="s">
        <v>63</v>
      </c>
      <c r="D47" s="60" t="s">
        <v>63</v>
      </c>
      <c r="E47" s="60" t="s">
        <v>63</v>
      </c>
      <c r="F47" s="60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</row>
    <row r="48" spans="1:23" ht="15.75" hidden="1">
      <c r="A48" s="83" t="s">
        <v>14</v>
      </c>
      <c r="B48" s="61"/>
      <c r="C48" s="60" t="s">
        <v>64</v>
      </c>
      <c r="D48" s="60" t="s">
        <v>64</v>
      </c>
      <c r="E48" s="60" t="s">
        <v>64</v>
      </c>
      <c r="F48" s="6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</row>
    <row r="49" spans="1:23" ht="15.75" hidden="1">
      <c r="A49" s="83" t="s">
        <v>15</v>
      </c>
      <c r="B49" s="61"/>
      <c r="C49" s="60"/>
      <c r="D49" s="60"/>
      <c r="E49" s="60"/>
      <c r="F49" s="60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</row>
    <row r="50" spans="1:23" ht="15.75" hidden="1">
      <c r="A50" s="83" t="s">
        <v>16</v>
      </c>
      <c r="B50" s="61"/>
      <c r="C50" s="62">
        <f>B5*12.5/100</f>
        <v>0</v>
      </c>
      <c r="D50" s="60"/>
      <c r="E50" s="60"/>
      <c r="F50" s="60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</row>
    <row r="51" spans="1:23" ht="15.75" hidden="1">
      <c r="A51" s="83" t="s">
        <v>17</v>
      </c>
      <c r="B51" s="61"/>
      <c r="C51" s="63">
        <f>B5*10%</f>
        <v>0</v>
      </c>
      <c r="D51" s="60"/>
      <c r="E51" s="60"/>
      <c r="F51" s="60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</row>
    <row r="52" spans="1:23" ht="15.75" hidden="1">
      <c r="A52" s="83" t="s">
        <v>18</v>
      </c>
      <c r="B52" s="61"/>
      <c r="C52" s="81">
        <f>IF(B5&gt;150000,9000+(B5-150000)*12.5%,B5*6%)</f>
        <v>0</v>
      </c>
      <c r="D52" s="81">
        <f>IF(B5&gt;160000,9600+(B5-160000)*12.5%,B5*6%)</f>
        <v>0</v>
      </c>
      <c r="E52" s="60"/>
      <c r="F52" s="63">
        <f>IF(AND(B12="oui",B13="P.A.",B14="oui"),C53,0)</f>
        <v>0</v>
      </c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3" ht="15.75" hidden="1">
      <c r="A53" s="83" t="s">
        <v>19</v>
      </c>
      <c r="B53" s="61"/>
      <c r="C53" s="81">
        <f>IF(B5&gt;150000,7500+(B5-150000)*10%,B5*5%)</f>
        <v>0</v>
      </c>
      <c r="D53" s="81">
        <f>IF(B5&gt;160000,8000+(B5-160000)*10%,B5*5%)</f>
        <v>0</v>
      </c>
      <c r="E53" s="60"/>
      <c r="F53" s="63">
        <f>IF(AND(B12="oui",B13="P.A.",B14="non"),C52,0)</f>
        <v>0</v>
      </c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spans="1:23" ht="15.75" hidden="1">
      <c r="A54" s="83" t="s">
        <v>20</v>
      </c>
      <c r="B54" s="61"/>
      <c r="C54" s="60"/>
      <c r="D54" s="60"/>
      <c r="E54" s="60"/>
      <c r="F54" s="63">
        <f>IF(AND(B12="non",B14="oui"),C51,0)</f>
        <v>0</v>
      </c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spans="1:23" ht="15.75" hidden="1">
      <c r="A55" s="83" t="s">
        <v>21</v>
      </c>
      <c r="B55" s="61"/>
      <c r="C55" s="60"/>
      <c r="D55" s="60"/>
      <c r="E55" s="60"/>
      <c r="F55" s="63">
        <f>IF(AND(B12="non",B14="non"),C50,0)</f>
        <v>0</v>
      </c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1:23" ht="15.75" hidden="1">
      <c r="A56" s="83" t="s">
        <v>22</v>
      </c>
      <c r="B56" s="61"/>
      <c r="C56" s="60"/>
      <c r="D56" s="60"/>
      <c r="E56" s="60"/>
      <c r="F56" s="63">
        <f>IF(AND(B12="oui",B13&lt;&gt;"P.A.",B14="oui"),D53,0)</f>
        <v>0</v>
      </c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spans="1:23" ht="15.75" hidden="1">
      <c r="A57" s="83" t="s">
        <v>44</v>
      </c>
      <c r="B57" s="61"/>
      <c r="C57" s="60"/>
      <c r="D57" s="60"/>
      <c r="E57" s="60"/>
      <c r="F57" s="63">
        <f>IF(AND(B12="oui",B13&lt;&gt;"P.A.",B14="non"),D52,0)</f>
        <v>0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spans="1:23" ht="15.75" hidden="1">
      <c r="A58" s="83" t="s">
        <v>23</v>
      </c>
      <c r="B58" s="61"/>
      <c r="C58" s="60"/>
      <c r="D58" s="60"/>
      <c r="E58" s="60"/>
      <c r="F58" s="6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spans="1:23" ht="15.75" hidden="1">
      <c r="A59" s="83" t="s">
        <v>24</v>
      </c>
      <c r="B59" s="61"/>
      <c r="C59" s="60"/>
      <c r="D59" s="60"/>
      <c r="E59" s="60"/>
      <c r="F59" s="63">
        <f>SUM(F52:F58)</f>
        <v>0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</row>
    <row r="60" spans="1:23" ht="15.75" hidden="1">
      <c r="A60" s="83" t="s">
        <v>25</v>
      </c>
      <c r="B60" s="61"/>
      <c r="C60" s="60"/>
      <c r="D60" s="60"/>
      <c r="E60" s="60"/>
      <c r="F60" s="60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 ht="15.75" hidden="1">
      <c r="A61" s="83" t="s">
        <v>45</v>
      </c>
      <c r="B61" s="61"/>
      <c r="C61" s="60"/>
      <c r="D61" s="60"/>
      <c r="E61" s="60"/>
      <c r="F61" s="60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</row>
    <row r="62" spans="1:23" ht="15.75" hidden="1">
      <c r="A62" s="83" t="s">
        <v>26</v>
      </c>
      <c r="B62" s="61"/>
      <c r="C62" s="60"/>
      <c r="D62" s="60"/>
      <c r="E62" s="60"/>
      <c r="F62" s="60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ht="15.75" hidden="1">
      <c r="A63" s="83" t="s">
        <v>27</v>
      </c>
      <c r="B63" s="61"/>
      <c r="C63" s="60"/>
      <c r="D63" s="60"/>
      <c r="E63" s="60"/>
      <c r="F63" s="60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1:23" ht="15.75" hidden="1">
      <c r="A64" s="83" t="s">
        <v>28</v>
      </c>
      <c r="B64" s="61"/>
      <c r="C64" s="60"/>
      <c r="D64" s="60"/>
      <c r="E64" s="60"/>
      <c r="F64" s="60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 ht="15.75" hidden="1">
      <c r="A65" s="83" t="s">
        <v>29</v>
      </c>
      <c r="B65" s="60"/>
      <c r="C65" s="60"/>
      <c r="D65" s="60"/>
      <c r="E65" s="60"/>
      <c r="F65" s="60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spans="1:23" ht="15.75" hidden="1">
      <c r="A66" s="83" t="s">
        <v>80</v>
      </c>
      <c r="B66" s="60"/>
      <c r="C66" s="60"/>
      <c r="D66" s="60"/>
      <c r="E66" s="60"/>
      <c r="F66" s="60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</row>
    <row r="67" spans="1:23" ht="15.75" hidden="1">
      <c r="A67" s="83" t="s">
        <v>30</v>
      </c>
      <c r="B67" s="60"/>
      <c r="C67" s="60"/>
      <c r="D67" s="60"/>
      <c r="E67" s="60"/>
      <c r="F67" s="60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</row>
    <row r="68" spans="1:23" ht="15.75" hidden="1">
      <c r="A68" s="83" t="s">
        <v>31</v>
      </c>
      <c r="B68" s="60"/>
      <c r="C68" s="60"/>
      <c r="D68" s="60"/>
      <c r="E68" s="60"/>
      <c r="F68" s="60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</row>
    <row r="69" spans="1:23" ht="15.75" hidden="1">
      <c r="A69" s="83" t="s">
        <v>32</v>
      </c>
      <c r="B69" s="60"/>
      <c r="C69" s="60"/>
      <c r="D69" s="60"/>
      <c r="E69" s="60"/>
      <c r="F69" s="60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</row>
    <row r="70" spans="1:23" ht="15.75" hidden="1">
      <c r="A70" s="83" t="s">
        <v>33</v>
      </c>
      <c r="B70" s="60"/>
      <c r="C70" s="60"/>
      <c r="D70" s="60"/>
      <c r="E70" s="60"/>
      <c r="F70" s="60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</row>
    <row r="71" spans="1:23" ht="15.75" hidden="1">
      <c r="A71" s="83" t="s">
        <v>34</v>
      </c>
      <c r="B71" s="60"/>
      <c r="C71" s="60"/>
      <c r="D71" s="60"/>
      <c r="E71" s="60"/>
      <c r="F71" s="60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</row>
    <row r="72" spans="1:23" ht="15.75" hidden="1">
      <c r="A72" s="83" t="s">
        <v>35</v>
      </c>
      <c r="B72" s="64"/>
      <c r="C72" s="60"/>
      <c r="D72" s="60"/>
      <c r="E72" s="60"/>
      <c r="F72" s="60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</row>
    <row r="73" spans="1:23" ht="15.75" hidden="1">
      <c r="A73" s="83" t="s">
        <v>81</v>
      </c>
      <c r="B73" s="64"/>
      <c r="C73" s="60"/>
      <c r="D73" s="60"/>
      <c r="E73" s="60"/>
      <c r="F73" s="60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</row>
    <row r="74" spans="1:23" ht="15.75" hidden="1">
      <c r="A74" s="83" t="s">
        <v>36</v>
      </c>
      <c r="B74" s="60"/>
      <c r="C74" s="60"/>
      <c r="D74" s="60"/>
      <c r="E74" s="60"/>
      <c r="F74" s="60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</row>
    <row r="75" spans="1:23" ht="15.75" hidden="1">
      <c r="A75" s="83" t="s">
        <v>46</v>
      </c>
      <c r="B75" s="60"/>
      <c r="C75" s="60"/>
      <c r="D75" s="60"/>
      <c r="E75" s="60"/>
      <c r="F75" s="60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ht="15.75" hidden="1">
      <c r="A76" s="83" t="s">
        <v>47</v>
      </c>
      <c r="B76" s="60"/>
      <c r="C76" s="60"/>
      <c r="D76" s="60"/>
      <c r="E76" s="60"/>
      <c r="F76" s="60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77" spans="1:23" ht="15.75" hidden="1">
      <c r="A77" s="83" t="s">
        <v>37</v>
      </c>
      <c r="B77" s="65"/>
      <c r="C77" s="60"/>
      <c r="D77" s="60"/>
      <c r="E77" s="66"/>
      <c r="F77" s="66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</row>
    <row r="78" spans="1:23" ht="15.75" hidden="1">
      <c r="A78" s="83" t="s">
        <v>38</v>
      </c>
      <c r="B78" s="59"/>
      <c r="C78" s="59"/>
      <c r="D78" s="59"/>
      <c r="E78" s="66"/>
      <c r="F78" s="66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</row>
    <row r="79" spans="1:23" ht="15.75" hidden="1">
      <c r="A79" s="83" t="s">
        <v>48</v>
      </c>
      <c r="B79" s="59"/>
      <c r="C79" s="59"/>
      <c r="D79" s="59"/>
      <c r="E79" s="59"/>
      <c r="F79" s="5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</row>
    <row r="80" spans="1:23" ht="15.75" hidden="1">
      <c r="A80" s="83" t="s">
        <v>49</v>
      </c>
      <c r="B80" s="59"/>
      <c r="C80" s="59"/>
      <c r="D80" s="59"/>
      <c r="E80" s="59"/>
      <c r="F80" s="5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ht="15.75" hidden="1">
      <c r="A81" s="83" t="s">
        <v>39</v>
      </c>
      <c r="B81" s="59"/>
      <c r="C81" s="59" t="s">
        <v>9</v>
      </c>
      <c r="D81" s="59" t="s">
        <v>10</v>
      </c>
      <c r="E81" s="59"/>
      <c r="F81" s="5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ht="15.75" hidden="1">
      <c r="A82" s="83" t="s">
        <v>40</v>
      </c>
      <c r="B82" s="59"/>
      <c r="C82" s="59"/>
      <c r="D82" s="59">
        <v>525</v>
      </c>
      <c r="E82" s="59"/>
      <c r="F82" s="5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ht="15.75" hidden="1">
      <c r="A83" s="83" t="s">
        <v>41</v>
      </c>
      <c r="B83" s="59"/>
      <c r="C83" s="59"/>
      <c r="D83" s="59">
        <v>100</v>
      </c>
      <c r="E83" s="59"/>
      <c r="F83" s="5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ht="15.75" hidden="1">
      <c r="A84" s="83" t="s">
        <v>42</v>
      </c>
      <c r="B84" s="59"/>
      <c r="C84" s="59"/>
      <c r="D84" s="59">
        <v>675</v>
      </c>
      <c r="E84" s="59"/>
      <c r="F84" s="5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ht="15.75" hidden="1">
      <c r="A85" s="83" t="s">
        <v>43</v>
      </c>
      <c r="B85" s="59"/>
      <c r="C85" s="59"/>
      <c r="D85" s="59"/>
      <c r="E85" s="59"/>
      <c r="F85" s="5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</row>
    <row r="86" spans="1:23" ht="15" hidden="1">
      <c r="A86" s="59"/>
      <c r="B86" s="59"/>
      <c r="C86" s="59"/>
      <c r="D86" s="59"/>
      <c r="E86" s="59"/>
      <c r="F86" s="5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</row>
    <row r="87" spans="1:23" ht="15" hidden="1">
      <c r="A87" s="59"/>
      <c r="B87" s="59"/>
      <c r="C87" s="59"/>
      <c r="D87" s="59"/>
      <c r="E87" s="59"/>
      <c r="F87" s="5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</row>
    <row r="88" spans="1:23" ht="14.25" hidden="1">
      <c r="A88" s="67" t="s">
        <v>11</v>
      </c>
      <c r="B88" s="67"/>
      <c r="C88" s="67" t="s">
        <v>11</v>
      </c>
      <c r="D88" s="68" t="s">
        <v>12</v>
      </c>
      <c r="E88" s="69"/>
      <c r="F88" s="67" t="s">
        <v>3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ht="15" hidden="1">
      <c r="A89" s="70">
        <v>0</v>
      </c>
      <c r="B89" s="71"/>
      <c r="C89" s="70">
        <v>7500</v>
      </c>
      <c r="D89" s="72">
        <v>4.5600000000000002E-2</v>
      </c>
      <c r="E89" s="73"/>
      <c r="F89" s="70">
        <f>IF(B10&lt;C89,B10*D89,C89*D89)</f>
        <v>0</v>
      </c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ht="15" hidden="1">
      <c r="A90" s="70">
        <v>7500</v>
      </c>
      <c r="B90" s="71"/>
      <c r="C90" s="70">
        <v>17500</v>
      </c>
      <c r="D90" s="72">
        <v>2.8500000000000001E-2</v>
      </c>
      <c r="E90" s="73"/>
      <c r="F90" s="71" t="str">
        <f>IF(B10&lt;=A90," ",IF(B10&lt;C90,(B10-C89)*D90,(C90-A90)*D90))</f>
        <v xml:space="preserve"> </v>
      </c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ht="15" hidden="1">
      <c r="A91" s="70">
        <v>17500</v>
      </c>
      <c r="B91" s="71"/>
      <c r="C91" s="70">
        <v>30000</v>
      </c>
      <c r="D91" s="72">
        <v>2.2800000000000001E-2</v>
      </c>
      <c r="E91" s="73"/>
      <c r="F91" s="71" t="str">
        <f>IF(B10&lt;=A91," ",IF(B10&lt;C91,(B10-C90)*D91,(C91-A91)*D91))</f>
        <v xml:space="preserve"> </v>
      </c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ht="15" hidden="1">
      <c r="A92" s="70">
        <v>30000</v>
      </c>
      <c r="B92" s="71"/>
      <c r="C92" s="70">
        <v>45495</v>
      </c>
      <c r="D92" s="72">
        <v>1.7100000000000001E-2</v>
      </c>
      <c r="E92" s="73"/>
      <c r="F92" s="71" t="str">
        <f>IF(B10&lt;=A92," ",IF(B10&lt;C92,(B10-C91)*D92,(C92-A92)*D92))</f>
        <v xml:space="preserve"> </v>
      </c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ht="15" hidden="1">
      <c r="A93" s="70">
        <v>45495</v>
      </c>
      <c r="B93" s="71"/>
      <c r="C93" s="70">
        <v>64095</v>
      </c>
      <c r="D93" s="72">
        <v>1.14E-2</v>
      </c>
      <c r="E93" s="73"/>
      <c r="F93" s="71" t="str">
        <f>IF(B10&lt;=A93," ",IF(B10&lt;C93,(B10-C92)*D93,(C93-A93)*D93))</f>
        <v xml:space="preserve"> </v>
      </c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ht="15" hidden="1">
      <c r="A94" s="70">
        <v>64095</v>
      </c>
      <c r="B94" s="71"/>
      <c r="C94" s="70">
        <v>250095</v>
      </c>
      <c r="D94" s="72">
        <v>5.7000000000000002E-3</v>
      </c>
      <c r="E94" s="73"/>
      <c r="F94" s="71" t="str">
        <f>IF(B10&lt;=A94," ",IF(B10&lt;C94,(B10-C93)*D94,(C94-A94)*D94))</f>
        <v xml:space="preserve"> </v>
      </c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ht="15" hidden="1">
      <c r="A95" s="70">
        <v>250095</v>
      </c>
      <c r="B95" s="71"/>
      <c r="C95" s="70">
        <v>999999999</v>
      </c>
      <c r="D95" s="72">
        <v>5.6999999999999998E-4</v>
      </c>
      <c r="E95" s="73"/>
      <c r="F95" s="71" t="str">
        <f>IF(B10&lt;=A95," ",IF(B10&lt;C95,(B10-C94)*D95,(C95-A95)*D95))</f>
        <v xml:space="preserve"> </v>
      </c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ht="15" hidden="1">
      <c r="A96" s="74"/>
      <c r="B96" s="75"/>
      <c r="C96" s="75"/>
      <c r="D96" s="76"/>
      <c r="E96" s="77"/>
      <c r="F96" s="77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23" ht="15" hidden="1">
      <c r="A97" s="67" t="s">
        <v>13</v>
      </c>
      <c r="B97" s="78"/>
      <c r="C97" s="75"/>
      <c r="D97" s="79"/>
      <c r="E97" s="77"/>
      <c r="F97" s="80">
        <f>SUM(F89:F96)</f>
        <v>0</v>
      </c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spans="1:23" ht="15" hidden="1">
      <c r="A98" s="59"/>
      <c r="B98" s="59"/>
      <c r="C98" s="59"/>
      <c r="D98" s="59"/>
      <c r="E98" s="59"/>
      <c r="F98" s="5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spans="1:23" hidden="1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</row>
    <row r="100" spans="1:23" hidden="1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</row>
    <row r="101" spans="1:23" hidden="1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</row>
    <row r="102" spans="1:23" hidden="1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</row>
    <row r="103" spans="1:23" hidden="1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1:23" hidden="1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</row>
    <row r="105" spans="1:23" hidden="1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1:23" hidden="1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1:23" hidden="1">
      <c r="A107" s="33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1:23" hidden="1">
      <c r="B108" s="29"/>
      <c r="C108" s="29"/>
      <c r="D108" s="29"/>
      <c r="E108" s="29"/>
      <c r="F108" s="29"/>
      <c r="G108" s="29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29"/>
      <c r="V108" s="29"/>
      <c r="W108" s="29"/>
    </row>
    <row r="109" spans="1:23" hidden="1">
      <c r="A109" s="35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29"/>
      <c r="V109" s="29"/>
      <c r="W109" s="29"/>
    </row>
    <row r="110" spans="1:23" hidden="1">
      <c r="A110" s="35"/>
      <c r="B110" s="15" t="e">
        <f>IF(#REF!="oui",-1500,0)</f>
        <v>#REF!</v>
      </c>
      <c r="C110" s="34" t="e">
        <f>IF(AND(#REF!="oui",#REF!="oui"),-750,0)</f>
        <v>#REF!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29"/>
      <c r="V110" s="29"/>
      <c r="W110" s="29"/>
    </row>
    <row r="111" spans="1:23" hidden="1">
      <c r="A111" s="35"/>
      <c r="B111" s="15" t="e">
        <f>IF(#REF!="oui",-750,0)</f>
        <v>#REF!</v>
      </c>
      <c r="C111" s="34" t="e">
        <f>IF(AND(#REF!="non",#REF!="oui"),-1500,0)</f>
        <v>#REF!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29"/>
      <c r="V111" s="29"/>
      <c r="W111" s="29"/>
    </row>
    <row r="112" spans="1:23" hidden="1">
      <c r="A112" s="35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29"/>
      <c r="V112" s="29"/>
      <c r="W112" s="29"/>
    </row>
    <row r="113" spans="1:23" hidden="1">
      <c r="A113" s="35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29"/>
      <c r="V113" s="29"/>
      <c r="W113" s="29"/>
    </row>
    <row r="114" spans="1:23" ht="13.5" hidden="1" thickBot="1">
      <c r="A114" s="35"/>
      <c r="B114" s="34"/>
      <c r="C114" s="34"/>
      <c r="D114" s="34"/>
      <c r="E114" s="34"/>
      <c r="F114" s="34"/>
      <c r="G114" s="34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</row>
    <row r="115" spans="1:23" ht="13.5" hidden="1" thickBot="1">
      <c r="A115" s="8"/>
      <c r="B115" s="36"/>
      <c r="C115" s="30"/>
      <c r="D115" s="30"/>
      <c r="E115" s="30"/>
      <c r="F115" s="30"/>
      <c r="G115" s="30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</row>
    <row r="116" spans="1:23" ht="13.5" hidden="1" thickBot="1">
      <c r="A116" s="8"/>
      <c r="B116" s="8"/>
      <c r="C116" s="8"/>
      <c r="D116" s="8"/>
      <c r="E116" s="37"/>
      <c r="F116" s="37"/>
      <c r="G116" s="37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hidden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</row>
    <row r="118" spans="1:23" hidden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1:23" hidden="1">
      <c r="A119" s="8" t="s">
        <v>1</v>
      </c>
      <c r="B119" s="8"/>
      <c r="C119" s="8" t="s">
        <v>9</v>
      </c>
      <c r="D119" s="8" t="s">
        <v>10</v>
      </c>
      <c r="E119" s="8"/>
      <c r="F119" s="60" t="s">
        <v>63</v>
      </c>
      <c r="G119" s="60" t="s">
        <v>63</v>
      </c>
      <c r="H119" s="60" t="s">
        <v>63</v>
      </c>
      <c r="I119" s="60" t="s">
        <v>63</v>
      </c>
      <c r="J119" s="60" t="s">
        <v>63</v>
      </c>
      <c r="K119" s="60" t="s">
        <v>63</v>
      </c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1:23" hidden="1">
      <c r="A120" s="8"/>
      <c r="B120" s="8"/>
      <c r="C120" s="8"/>
      <c r="D120" s="8">
        <v>525</v>
      </c>
      <c r="E120" s="8"/>
      <c r="F120" s="60" t="s">
        <v>64</v>
      </c>
      <c r="G120" s="60" t="s">
        <v>64</v>
      </c>
      <c r="H120" s="60" t="s">
        <v>64</v>
      </c>
      <c r="I120" s="60" t="s">
        <v>64</v>
      </c>
      <c r="J120" s="60" t="s">
        <v>64</v>
      </c>
      <c r="K120" s="60" t="s">
        <v>64</v>
      </c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</row>
    <row r="121" spans="1:23" hidden="1">
      <c r="A121" s="8"/>
      <c r="B121" s="8"/>
      <c r="C121" s="8"/>
      <c r="D121" s="8">
        <v>100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1:23" hidden="1">
      <c r="A122" s="8"/>
      <c r="B122" s="8"/>
      <c r="C122" s="8"/>
      <c r="D122" s="8">
        <v>675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1:23" hidden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1:23" hidden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</row>
    <row r="125" spans="1:23" hidden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1:23" ht="14.25" hidden="1">
      <c r="A126" s="38" t="s">
        <v>11</v>
      </c>
      <c r="B126" s="38"/>
      <c r="C126" s="38" t="s">
        <v>11</v>
      </c>
      <c r="D126" s="39" t="s">
        <v>12</v>
      </c>
      <c r="E126" s="40"/>
      <c r="F126" s="38" t="s">
        <v>3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1:23" ht="15" hidden="1">
      <c r="A127" s="41">
        <v>0</v>
      </c>
      <c r="B127" s="42"/>
      <c r="C127" s="41">
        <v>7500</v>
      </c>
      <c r="D127" s="43">
        <v>4.5600000000000002E-2</v>
      </c>
      <c r="E127" s="44"/>
      <c r="F127" s="41">
        <f>IF($B$10&lt;C127,$B$10*D127,C127*D127)</f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1:23" ht="15" hidden="1">
      <c r="A128" s="41">
        <v>7500</v>
      </c>
      <c r="B128" s="42"/>
      <c r="C128" s="41">
        <v>17500</v>
      </c>
      <c r="D128" s="43">
        <v>2.8500000000000001E-2</v>
      </c>
      <c r="E128" s="44"/>
      <c r="F128" s="42" t="str">
        <f t="shared" ref="F128:F133" si="0">IF($B$10&lt;=A128," ",IF($B$10&lt;C128,($B$10-C127)*D128,(C128-A128)*D128))</f>
        <v xml:space="preserve"> 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1:23" ht="15" hidden="1">
      <c r="A129" s="41">
        <v>17500</v>
      </c>
      <c r="B129" s="42"/>
      <c r="C129" s="41">
        <v>30000</v>
      </c>
      <c r="D129" s="43">
        <v>2.2800000000000001E-2</v>
      </c>
      <c r="E129" s="44"/>
      <c r="F129" s="42" t="str">
        <f t="shared" si="0"/>
        <v xml:space="preserve"> 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1:23" ht="15" hidden="1">
      <c r="A130" s="41">
        <v>30000</v>
      </c>
      <c r="B130" s="42"/>
      <c r="C130" s="41">
        <v>45495</v>
      </c>
      <c r="D130" s="43">
        <v>1.7100000000000001E-2</v>
      </c>
      <c r="E130" s="44"/>
      <c r="F130" s="42" t="str">
        <f t="shared" si="0"/>
        <v xml:space="preserve"> 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1:23" ht="15" hidden="1">
      <c r="A131" s="41">
        <v>45495</v>
      </c>
      <c r="B131" s="42"/>
      <c r="C131" s="41">
        <v>64095</v>
      </c>
      <c r="D131" s="43">
        <v>1.14E-2</v>
      </c>
      <c r="E131" s="44"/>
      <c r="F131" s="42" t="str">
        <f t="shared" si="0"/>
        <v xml:space="preserve"> 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1:23" ht="15" hidden="1">
      <c r="A132" s="41">
        <v>64095</v>
      </c>
      <c r="B132" s="42"/>
      <c r="C132" s="41">
        <v>250095</v>
      </c>
      <c r="D132" s="43">
        <v>5.7000000000000002E-3</v>
      </c>
      <c r="E132" s="44"/>
      <c r="F132" s="42" t="str">
        <f t="shared" si="0"/>
        <v xml:space="preserve"> 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 ht="15" hidden="1">
      <c r="A133" s="41">
        <v>250095</v>
      </c>
      <c r="B133" s="42"/>
      <c r="C133" s="41">
        <f>$B$10</f>
        <v>0</v>
      </c>
      <c r="D133" s="43">
        <v>5.6999999999999998E-4</v>
      </c>
      <c r="E133" s="44"/>
      <c r="F133" s="42" t="str">
        <f t="shared" si="0"/>
        <v xml:space="preserve"> 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 ht="15" hidden="1">
      <c r="A134" s="45"/>
      <c r="B134" s="46"/>
      <c r="C134" s="46"/>
      <c r="D134" s="47"/>
      <c r="E134" s="48"/>
      <c r="F134" s="4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1:23" ht="15" hidden="1">
      <c r="A135" s="38" t="s">
        <v>13</v>
      </c>
      <c r="B135" s="49"/>
      <c r="C135" s="46"/>
      <c r="D135" s="50"/>
      <c r="E135" s="48"/>
      <c r="F135" s="51">
        <f>SUM(F127:F134)</f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3" hidden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 hidden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 hidden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 hidden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1:23" hidden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1:23" hidden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1:23" hidden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1:23" hidden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</row>
    <row r="144" spans="1:23" hidden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</row>
    <row r="145" spans="1:23" hidden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 hidden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1:23" hidden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1:23" hidden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1:23" hidden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1:23" hidden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 hidden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1:23" hidden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1:23" hidden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1:23" hidden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1:23" hidden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1:23" hidden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 hidden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1:2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1:2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1:2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1:2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1:2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1:2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1:2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1:2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1:2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1:2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1:2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1:2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1:2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1:2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1:2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1:2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1:2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1:2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1:2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1:2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1:2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1:2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1:2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1:2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1:2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1:2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1:2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1:2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1:2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1:2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1:2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1:2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1:2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1:2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1:2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1:2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1:2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1:2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1:2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</row>
    <row r="207" spans="1:2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</row>
    <row r="208" spans="1:2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</row>
    <row r="209" spans="1:2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</row>
    <row r="210" spans="1:2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</row>
    <row r="211" spans="1:2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</row>
    <row r="212" spans="1:2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</row>
    <row r="213" spans="1:2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</row>
    <row r="214" spans="1:2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</row>
    <row r="215" spans="1:2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</row>
    <row r="216" spans="1:2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</row>
    <row r="217" spans="1:2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</row>
    <row r="218" spans="1:2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</row>
    <row r="219" spans="1:2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</row>
    <row r="220" spans="1:2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</row>
    <row r="221" spans="1:2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</row>
    <row r="222" spans="1:2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1: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</row>
    <row r="224" spans="1:2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</row>
    <row r="225" spans="1:2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</row>
    <row r="226" spans="1:2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</row>
    <row r="227" spans="1:2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</row>
    <row r="228" spans="1:2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</row>
    <row r="229" spans="1:2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</row>
    <row r="230" spans="1:2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</row>
    <row r="231" spans="1:23">
      <c r="A231" s="8"/>
      <c r="B231" s="8"/>
      <c r="C231" s="8"/>
      <c r="D231" s="8"/>
      <c r="E231" s="8"/>
      <c r="F231" s="8"/>
      <c r="G231" s="8"/>
    </row>
  </sheetData>
  <sheetProtection algorithmName="SHA-512" hashValue="J9I8j6dvrL+PzLHTepZRezmkVmLcJZE86M+62jNY3pVJgP1Nkk3Zy2CD/h5vGIzLP/AIQfIIoV2aEehjJ1DAFA==" saltValue="f1x1JU/A21CEW/4kEixCSQ==" spinCount="100000" sheet="1" objects="1" scenarios="1"/>
  <phoneticPr fontId="0" type="noConversion"/>
  <dataValidations count="5">
    <dataValidation type="list" allowBlank="1" showInputMessage="1" showErrorMessage="1" sqref="B7">
      <formula1>$K$119:$K$120</formula1>
    </dataValidation>
    <dataValidation type="list" allowBlank="1" showInputMessage="1" showErrorMessage="1" sqref="B12">
      <formula1>C47:C48</formula1>
    </dataValidation>
    <dataValidation type="list" allowBlank="1" showInputMessage="1" showErrorMessage="1" sqref="B13">
      <formula1>A47:A85</formula1>
    </dataValidation>
    <dataValidation type="list" allowBlank="1" showInputMessage="1" showErrorMessage="1" sqref="B15">
      <formula1>E47:E48</formula1>
    </dataValidation>
    <dataValidation type="list" allowBlank="1" showInputMessage="1" showErrorMessage="1" sqref="B14">
      <formula1>D47:D48</formula1>
    </dataValidation>
  </dataValidations>
  <hyperlinks>
    <hyperlink ref="D40" r:id="rId1"/>
    <hyperlink ref="D42" r:id="rId2"/>
    <hyperlink ref="B42" r:id="rId3"/>
    <hyperlink ref="C44" r:id="rId4"/>
    <hyperlink ref="B4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</vt:lpstr>
      <vt:lpstr>VBIWTVABREYNE!_1._Zegels_Minuut_Brevet</vt:lpstr>
      <vt:lpstr>VBIWTVABREYNE!_2._Registratie_Minuut_Brevet</vt:lpstr>
      <vt:lpstr>VBIWTVABREYNE!_3._Registratie_aanhangsel</vt:lpstr>
      <vt:lpstr>VBIWTVABREYNE!Aard</vt:lpstr>
      <vt:lpstr>VBIWTVABREYNE!Afdrukbereik</vt:lpstr>
      <vt:lpstr>VBIWTVABREYNE!Datum</vt:lpstr>
      <vt:lpstr>VBIWTVABREYNE!KOSTENFICHE</vt:lpstr>
      <vt:lpstr>VBIWTVABREYNE!Rep.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2014-12-07T14:13:24Z</dcterms:modified>
</cp:coreProperties>
</file>