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1920" yWindow="1740" windowWidth="15480" windowHeight="10365"/>
  </bookViews>
  <sheets>
    <sheet name="SPRLCONST" sheetId="1" r:id="rId1"/>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SPRLCONST!$A$1:$I$39</definedName>
    <definedName name="Datum">#REF!</definedName>
    <definedName name="gemeentelijke_info">#REF!</definedName>
    <definedName name="Kantoor_van_Notaris_J._SIMONART_te_Leuven">#REF!</definedName>
    <definedName name="KOSTENFICHE">#REF!</definedName>
    <definedName name="Last_Row" localSheetId="0">IF(SPRLCONST!Values_Entered,Header_Row+SPRLCONST!Number_of_Payments,Header_Row)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OFFSET(Full_Print,0,0,SPRLCONST!Last_Row)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E21" i="1" l="1"/>
  <c r="C66" i="1"/>
  <c r="D66" i="1" s="1"/>
  <c r="A67" i="1"/>
  <c r="B67" i="1"/>
  <c r="B68" i="1"/>
  <c r="A69" i="1"/>
  <c r="B69" i="1"/>
  <c r="C69" i="1" s="1"/>
  <c r="D69" i="1" s="1"/>
  <c r="A70" i="1"/>
  <c r="C70" i="1" s="1"/>
  <c r="B70" i="1"/>
  <c r="A71" i="1" s="1"/>
  <c r="B71" i="1"/>
  <c r="A72" i="1"/>
  <c r="C67" i="1"/>
  <c r="E67" i="1" s="1"/>
  <c r="A68" i="1"/>
  <c r="C72" i="1"/>
  <c r="E72" i="1" s="1"/>
  <c r="E66" i="1"/>
  <c r="D67" i="1" l="1"/>
  <c r="E69" i="1"/>
  <c r="C71" i="1"/>
  <c r="D71" i="1" s="1"/>
  <c r="E70" i="1"/>
  <c r="D70" i="1"/>
  <c r="C68" i="1"/>
  <c r="D72" i="1"/>
  <c r="E68" i="1" l="1"/>
  <c r="D73" i="1"/>
  <c r="F53" i="1" s="1"/>
  <c r="E19" i="1" s="1"/>
  <c r="E73" i="1"/>
  <c r="E71" i="1"/>
  <c r="D68" i="1"/>
  <c r="I16" i="1" l="1"/>
  <c r="I24" i="1" s="1"/>
  <c r="I26" i="1"/>
  <c r="I28" i="1" l="1"/>
  <c r="A30" i="1" s="1"/>
</calcChain>
</file>

<file path=xl/sharedStrings.xml><?xml version="1.0" encoding="utf-8"?>
<sst xmlns="http://schemas.openxmlformats.org/spreadsheetml/2006/main" count="36" uniqueCount="28">
  <si>
    <t>Ceci n'est pas une facture</t>
  </si>
  <si>
    <t>DÉCOMPTE PROVISOIRE</t>
  </si>
  <si>
    <t xml:space="preserve">Dossier </t>
  </si>
  <si>
    <t>Constitution de la SPRL</t>
  </si>
  <si>
    <t>Frais et honoraires</t>
  </si>
  <si>
    <t>droits d'enregistrement</t>
  </si>
  <si>
    <t>droits d'écriture</t>
  </si>
  <si>
    <t>honoraire notaire°</t>
  </si>
  <si>
    <t>frais de dossier°</t>
  </si>
  <si>
    <t>publication Moniteur Belge°</t>
  </si>
  <si>
    <t>Sous-total</t>
  </si>
  <si>
    <t>TVA (21%) sur°</t>
  </si>
  <si>
    <t>Total</t>
  </si>
  <si>
    <t>Capital</t>
  </si>
  <si>
    <t>Ereloon</t>
  </si>
  <si>
    <t>Totaal loon</t>
  </si>
  <si>
    <t>Livret</t>
  </si>
  <si>
    <t>Publication</t>
  </si>
  <si>
    <t>papier</t>
  </si>
  <si>
    <t>électronique</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</si>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</sst>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5">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1"/>
      <color indexed="8"/>
      <name val="Futura Bk BT"/>
      <family val="2"/>
    </font>
    <font>
      <b/>
      <sz val="12"/>
      <name val="Futura Bk BT"/>
      <family val="2"/>
    </font>
    <font>
      <i/>
      <sz val="10"/>
      <name val="Futura Bk BT"/>
      <family val="2"/>
    </font>
    <font>
      <sz val="10"/>
      <color indexed="8"/>
      <name val="Futura Bk BT"/>
      <family val="2"/>
    </font>
    <font>
      <i/>
      <sz val="10"/>
      <color indexed="8"/>
      <name val="Futura Bk BT"/>
    </font>
    <font>
      <b/>
      <sz val="10"/>
      <name val="Futura Bk BT"/>
      <family val="2"/>
    </font>
    <font>
      <b/>
      <u/>
      <sz val="10"/>
      <name val="Futura Bk BT"/>
      <family val="2"/>
    </font>
    <font>
      <sz val="10"/>
      <name val="Futura Bk BT"/>
      <family val="2"/>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0"/>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4">
    <fill>
      <patternFill patternType="none"/>
    </fill>
    <fill>
      <patternFill patternType="gray125"/>
    </fill>
    <fill>
      <patternFill patternType="solid">
        <fgColor indexed="9"/>
        <bgColor indexed="64"/>
      </patternFill>
    </fill>
    <fill>
      <patternFill patternType="solid">
        <fgColor indexed="11"/>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21" fillId="0" borderId="0">
      <protection locked="0"/>
    </xf>
    <xf numFmtId="166" fontId="20" fillId="0" borderId="0" applyFont="0" applyFill="0" applyBorder="0" applyAlignment="0" applyProtection="0"/>
    <xf numFmtId="167" fontId="21" fillId="0" borderId="0">
      <protection locked="0"/>
    </xf>
    <xf numFmtId="168" fontId="20" fillId="0" borderId="0" applyFont="0" applyFill="0" applyBorder="0" applyAlignment="0" applyProtection="0"/>
    <xf numFmtId="169" fontId="21" fillId="0" borderId="0">
      <protection locked="0"/>
    </xf>
    <xf numFmtId="170" fontId="21" fillId="0" borderId="0">
      <protection locked="0"/>
    </xf>
    <xf numFmtId="171" fontId="22" fillId="0" borderId="0">
      <protection locked="0"/>
    </xf>
    <xf numFmtId="171" fontId="22" fillId="0" borderId="0">
      <protection locked="0"/>
    </xf>
    <xf numFmtId="0" fontId="19" fillId="0" borderId="0" applyNumberFormat="0" applyFill="0" applyBorder="0" applyAlignment="0" applyProtection="0">
      <alignment vertical="top"/>
      <protection locked="0"/>
    </xf>
    <xf numFmtId="172" fontId="21" fillId="0" borderId="0">
      <protection locked="0"/>
    </xf>
    <xf numFmtId="0" fontId="2" fillId="0" borderId="0"/>
    <xf numFmtId="0" fontId="23" fillId="0" borderId="0"/>
    <xf numFmtId="0" fontId="1" fillId="0" borderId="0"/>
    <xf numFmtId="0" fontId="1" fillId="0" borderId="0"/>
    <xf numFmtId="0" fontId="20" fillId="0" borderId="0"/>
    <xf numFmtId="0" fontId="23" fillId="0" borderId="0"/>
    <xf numFmtId="0" fontId="2" fillId="0" borderId="0"/>
    <xf numFmtId="0" fontId="2" fillId="0" borderId="0"/>
    <xf numFmtId="0" fontId="2" fillId="0" borderId="0"/>
    <xf numFmtId="0" fontId="1" fillId="0" borderId="0"/>
    <xf numFmtId="171" fontId="21" fillId="0" borderId="1">
      <protection locked="0"/>
    </xf>
    <xf numFmtId="0" fontId="24" fillId="0" borderId="7" applyNumberFormat="0" applyFill="0" applyAlignment="0" applyProtection="0"/>
  </cellStyleXfs>
  <cellXfs count="43">
    <xf numFmtId="0" fontId="0" fillId="0" borderId="0" xfId="0"/>
    <xf numFmtId="0" fontId="4" fillId="2" borderId="0" xfId="19" applyFont="1" applyFill="1" applyProtection="1">
      <protection hidden="1"/>
    </xf>
    <xf numFmtId="0" fontId="0" fillId="2" borderId="0" xfId="0" applyFill="1"/>
    <xf numFmtId="0" fontId="8" fillId="2" borderId="0" xfId="19" applyFont="1" applyFill="1" applyProtection="1">
      <protection hidden="1"/>
    </xf>
    <xf numFmtId="164" fontId="4" fillId="2" borderId="0" xfId="19" applyNumberFormat="1" applyFont="1" applyFill="1" applyProtection="1">
      <protection hidden="1"/>
    </xf>
    <xf numFmtId="0" fontId="9" fillId="2" borderId="0" xfId="19" applyFont="1" applyFill="1" applyProtection="1">
      <protection hidden="1"/>
    </xf>
    <xf numFmtId="0" fontId="9" fillId="2" borderId="0" xfId="19" applyFont="1" applyFill="1" applyProtection="1">
      <protection locked="0" hidden="1"/>
    </xf>
    <xf numFmtId="0" fontId="10" fillId="2" borderId="0" xfId="19" applyFont="1" applyFill="1" applyProtection="1">
      <protection hidden="1"/>
    </xf>
    <xf numFmtId="164" fontId="10" fillId="2" borderId="0" xfId="19" applyNumberFormat="1" applyFont="1" applyFill="1" applyProtection="1">
      <protection hidden="1"/>
    </xf>
    <xf numFmtId="0" fontId="11" fillId="2" borderId="0" xfId="19" applyFont="1" applyFill="1" applyProtection="1">
      <protection locked="0" hidden="1"/>
    </xf>
    <xf numFmtId="0" fontId="12" fillId="2" borderId="0" xfId="19" applyFont="1" applyFill="1" applyProtection="1">
      <protection hidden="1"/>
    </xf>
    <xf numFmtId="164" fontId="12" fillId="2" borderId="0" xfId="19" applyNumberFormat="1" applyFont="1" applyFill="1" applyProtection="1">
      <protection hidden="1"/>
    </xf>
    <xf numFmtId="164" fontId="10" fillId="2" borderId="0" xfId="19" applyNumberFormat="1" applyFont="1" applyFill="1" applyProtection="1">
      <protection locked="0" hidden="1"/>
    </xf>
    <xf numFmtId="0" fontId="13" fillId="2" borderId="0" xfId="19" applyFont="1" applyFill="1" applyProtection="1">
      <protection hidden="1"/>
    </xf>
    <xf numFmtId="164" fontId="13" fillId="2" borderId="0" xfId="19" applyNumberFormat="1" applyFont="1" applyFill="1" applyProtection="1">
      <protection hidden="1"/>
    </xf>
    <xf numFmtId="0" fontId="14" fillId="2" borderId="0" xfId="19" applyFont="1" applyFill="1" applyProtection="1">
      <protection hidden="1"/>
    </xf>
    <xf numFmtId="164" fontId="15" fillId="2" borderId="0" xfId="19" applyNumberFormat="1" applyFont="1" applyFill="1" applyProtection="1">
      <protection hidden="1"/>
    </xf>
    <xf numFmtId="164" fontId="12" fillId="2" borderId="2" xfId="19" applyNumberFormat="1" applyFont="1" applyFill="1" applyBorder="1" applyProtection="1">
      <protection hidden="1"/>
    </xf>
    <xf numFmtId="0" fontId="12" fillId="2" borderId="0" xfId="18" applyFont="1" applyFill="1" applyProtection="1">
      <protection hidden="1"/>
    </xf>
    <xf numFmtId="0" fontId="10" fillId="2" borderId="0" xfId="18" applyFont="1" applyFill="1" applyProtection="1">
      <protection hidden="1"/>
    </xf>
    <xf numFmtId="0" fontId="17" fillId="2" borderId="0" xfId="17" applyFont="1" applyFill="1"/>
    <xf numFmtId="0" fontId="18" fillId="2" borderId="0" xfId="17" applyFont="1" applyFill="1"/>
    <xf numFmtId="0" fontId="10" fillId="2" borderId="0" xfId="17" applyFont="1" applyFill="1"/>
    <xf numFmtId="0" fontId="4" fillId="2" borderId="0" xfId="19" applyFont="1" applyFill="1"/>
    <xf numFmtId="0" fontId="19" fillId="2" borderId="0" xfId="9" applyFill="1" applyAlignment="1" applyProtection="1"/>
    <xf numFmtId="4" fontId="20" fillId="2" borderId="0" xfId="19" applyNumberFormat="1" applyFont="1" applyFill="1" applyProtection="1">
      <protection hidden="1"/>
    </xf>
    <xf numFmtId="4" fontId="20" fillId="2" borderId="0" xfId="19" quotePrefix="1" applyNumberFormat="1" applyFont="1" applyFill="1" applyAlignment="1" applyProtection="1">
      <alignment horizontal="left"/>
      <protection hidden="1"/>
    </xf>
    <xf numFmtId="4" fontId="20" fillId="2" borderId="2" xfId="19" applyNumberFormat="1" applyFont="1" applyFill="1" applyBorder="1" applyProtection="1">
      <protection hidden="1"/>
    </xf>
    <xf numFmtId="0" fontId="4" fillId="3" borderId="0" xfId="19" applyFont="1" applyFill="1" applyProtection="1">
      <protection locked="0"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3" applyFont="1" applyFill="1" applyProtection="1">
      <protection hidden="1"/>
    </xf>
    <xf numFmtId="0" fontId="4" fillId="2" borderId="0" xfId="13" applyFont="1" applyFill="1" applyProtection="1">
      <protection hidden="1"/>
    </xf>
    <xf numFmtId="0" fontId="4" fillId="2" borderId="0" xfId="14" applyFont="1" applyFill="1" applyProtection="1">
      <protection hidden="1"/>
    </xf>
    <xf numFmtId="0" fontId="5" fillId="2" borderId="0" xfId="13" applyFont="1" applyFill="1" applyProtection="1">
      <protection hidden="1"/>
    </xf>
    <xf numFmtId="0" fontId="6" fillId="2" borderId="3" xfId="13" applyFont="1" applyFill="1" applyBorder="1" applyProtection="1">
      <protection hidden="1"/>
    </xf>
    <xf numFmtId="0" fontId="6" fillId="2" borderId="3" xfId="14" applyFont="1" applyFill="1" applyBorder="1" applyProtection="1">
      <protection hidden="1"/>
    </xf>
    <xf numFmtId="0" fontId="0" fillId="3" borderId="0" xfId="0" applyFill="1" applyProtection="1">
      <protection locked="0"/>
    </xf>
    <xf numFmtId="0" fontId="7" fillId="2" borderId="4" xfId="19" applyFont="1" applyFill="1" applyBorder="1" applyAlignment="1" applyProtection="1">
      <alignment horizontal="center"/>
      <protection hidden="1"/>
    </xf>
    <xf numFmtId="0" fontId="7" fillId="2" borderId="5" xfId="19" applyFont="1" applyFill="1" applyBorder="1" applyAlignment="1" applyProtection="1">
      <alignment horizontal="center"/>
      <protection hidden="1"/>
    </xf>
    <xf numFmtId="0" fontId="7" fillId="2" borderId="6" xfId="19" applyFont="1" applyFill="1" applyBorder="1" applyAlignment="1" applyProtection="1">
      <alignment horizontal="center"/>
      <protection hidden="1"/>
    </xf>
    <xf numFmtId="0" fontId="16" fillId="2" borderId="0" xfId="18"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OV met recht van hoger bod verkoopzaal 20121" xfId="13"/>
    <cellStyle name="Standaard 2 2_Testament2012" xfId="14"/>
    <cellStyle name="Standaard 3" xfId="15"/>
    <cellStyle name="Standaard 4" xfId="16"/>
    <cellStyle name="Standaard_acquéreur Flandres" xfId="17"/>
    <cellStyle name="Standaard_BVBA kapitaalverhoging" xfId="18"/>
    <cellStyle name="Standaard_BVBA oprichting"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3</xdr:row>
      <xdr:rowOff>180975</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862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tabSelected="1" topLeftCell="A8" zoomScaleNormal="100" workbookViewId="0">
      <selection activeCell="B12" sqref="B12"/>
    </sheetView>
  </sheetViews>
  <sheetFormatPr defaultRowHeight="15"/>
  <cols>
    <col min="1" max="1" width="11" style="2" customWidth="1"/>
    <col min="2" max="2" width="12.28515625" style="2" customWidth="1"/>
    <col min="3" max="4" width="9.140625" style="2"/>
    <col min="5" max="5" width="14.5703125" style="2" bestFit="1" customWidth="1"/>
    <col min="6" max="6" width="6.7109375" style="2" customWidth="1"/>
    <col min="7" max="7" width="2.85546875" style="2" customWidth="1"/>
    <col min="8" max="8" width="1.5703125" style="2" customWidth="1"/>
    <col min="9" max="9" width="18.5703125" style="2" customWidth="1"/>
    <col min="10" max="16384" width="9.140625" style="2"/>
  </cols>
  <sheetData>
    <row r="1" spans="1:9" ht="27">
      <c r="A1" s="32" t="s">
        <v>22</v>
      </c>
      <c r="B1" s="33"/>
      <c r="C1" s="33"/>
      <c r="D1" s="33"/>
      <c r="E1" s="33"/>
      <c r="F1" s="33"/>
      <c r="G1" s="33"/>
      <c r="H1" s="33"/>
      <c r="I1" s="34"/>
    </row>
    <row r="2" spans="1:9">
      <c r="A2" s="35"/>
      <c r="B2" s="33"/>
      <c r="C2" s="33"/>
      <c r="D2" s="33"/>
      <c r="E2" s="33"/>
      <c r="F2" s="33"/>
      <c r="G2" s="33"/>
      <c r="H2" s="33"/>
      <c r="I2" s="34"/>
    </row>
    <row r="3" spans="1:9">
      <c r="A3" s="33"/>
      <c r="B3" s="33"/>
      <c r="C3" s="33"/>
      <c r="D3" s="33"/>
      <c r="E3" s="33"/>
      <c r="F3" s="33"/>
      <c r="G3" s="33"/>
      <c r="H3" s="33"/>
      <c r="I3" s="34"/>
    </row>
    <row r="4" spans="1:9">
      <c r="A4" s="33" t="s">
        <v>23</v>
      </c>
      <c r="B4" s="33"/>
      <c r="C4" s="33"/>
      <c r="D4" s="33"/>
      <c r="E4" s="33" t="s">
        <v>24</v>
      </c>
      <c r="F4" s="33"/>
      <c r="G4" s="33"/>
      <c r="H4" s="33"/>
      <c r="I4" s="34"/>
    </row>
    <row r="5" spans="1:9">
      <c r="A5" s="33" t="s">
        <v>25</v>
      </c>
      <c r="B5" s="33"/>
      <c r="C5" s="33"/>
      <c r="D5" s="33"/>
      <c r="E5" s="33" t="s">
        <v>26</v>
      </c>
      <c r="F5" s="33"/>
      <c r="G5" s="33"/>
      <c r="H5" s="33"/>
      <c r="I5" s="34"/>
    </row>
    <row r="6" spans="1:9" ht="15.75" thickBot="1">
      <c r="A6" s="36"/>
      <c r="B6" s="36"/>
      <c r="C6" s="36"/>
      <c r="D6" s="36"/>
      <c r="E6" s="36"/>
      <c r="F6" s="36"/>
      <c r="G6" s="36"/>
      <c r="H6" s="36"/>
      <c r="I6" s="37"/>
    </row>
    <row r="7" spans="1:9">
      <c r="A7" s="1"/>
      <c r="B7" s="1"/>
      <c r="C7" s="1"/>
      <c r="D7" s="1"/>
      <c r="E7" s="1"/>
      <c r="F7" s="1"/>
      <c r="G7" s="1"/>
      <c r="H7" s="1"/>
      <c r="I7" s="1"/>
    </row>
    <row r="8" spans="1:9">
      <c r="A8" s="39" t="s">
        <v>0</v>
      </c>
      <c r="B8" s="40"/>
      <c r="C8" s="40"/>
      <c r="D8" s="40"/>
      <c r="E8" s="40"/>
      <c r="F8" s="40"/>
      <c r="G8" s="40"/>
      <c r="H8" s="40"/>
      <c r="I8" s="41"/>
    </row>
    <row r="9" spans="1:9">
      <c r="A9" s="1"/>
      <c r="B9" s="1"/>
      <c r="C9" s="1"/>
      <c r="D9" s="1"/>
      <c r="E9" s="1"/>
      <c r="F9" s="1"/>
      <c r="G9" s="1"/>
      <c r="H9" s="1"/>
      <c r="I9" s="1"/>
    </row>
    <row r="10" spans="1:9" ht="15.75">
      <c r="A10" s="3" t="s">
        <v>1</v>
      </c>
      <c r="B10" s="1"/>
      <c r="C10" s="1"/>
      <c r="D10" s="1"/>
      <c r="E10" s="4"/>
      <c r="F10" s="1"/>
      <c r="G10" s="4"/>
      <c r="H10" s="1"/>
      <c r="I10" s="1"/>
    </row>
    <row r="11" spans="1:9">
      <c r="A11" s="1"/>
      <c r="B11" s="1"/>
      <c r="C11" s="1"/>
      <c r="D11" s="1"/>
      <c r="E11" s="4"/>
      <c r="F11" s="1"/>
      <c r="G11" s="4"/>
      <c r="H11" s="1"/>
      <c r="I11" s="1"/>
    </row>
    <row r="12" spans="1:9">
      <c r="A12" s="5" t="s">
        <v>2</v>
      </c>
      <c r="B12" s="6"/>
      <c r="C12" s="7"/>
      <c r="D12" s="7"/>
      <c r="E12" s="8"/>
      <c r="F12" s="7"/>
      <c r="G12" s="8"/>
      <c r="H12" s="7"/>
      <c r="I12" s="7"/>
    </row>
    <row r="13" spans="1:9">
      <c r="A13" s="7"/>
      <c r="B13" s="7"/>
      <c r="C13" s="7"/>
      <c r="D13" s="7"/>
      <c r="E13" s="8"/>
      <c r="F13" s="7"/>
      <c r="G13" s="8"/>
      <c r="H13" s="7"/>
      <c r="I13" s="7"/>
    </row>
    <row r="14" spans="1:9">
      <c r="A14" s="5" t="s">
        <v>3</v>
      </c>
      <c r="B14" s="7"/>
      <c r="C14" s="9"/>
      <c r="D14" s="5"/>
      <c r="E14" s="8"/>
      <c r="F14" s="7"/>
      <c r="G14" s="8"/>
      <c r="H14" s="7"/>
      <c r="I14" s="7"/>
    </row>
    <row r="15" spans="1:9">
      <c r="A15" s="7"/>
      <c r="B15" s="7"/>
      <c r="C15" s="7"/>
      <c r="D15" s="7"/>
      <c r="E15" s="8"/>
      <c r="F15" s="7"/>
      <c r="G15" s="8"/>
      <c r="H15" s="7"/>
      <c r="I15" s="7"/>
    </row>
    <row r="16" spans="1:9">
      <c r="A16" s="10" t="s">
        <v>4</v>
      </c>
      <c r="B16" s="7"/>
      <c r="C16" s="7"/>
      <c r="D16" s="7"/>
      <c r="E16" s="8"/>
      <c r="F16" s="7"/>
      <c r="G16" s="7"/>
      <c r="H16" s="7"/>
      <c r="I16" s="11">
        <f>SUM(E17:E21)</f>
        <v>898.5</v>
      </c>
    </row>
    <row r="17" spans="1:9">
      <c r="A17" s="7" t="s">
        <v>5</v>
      </c>
      <c r="B17" s="7"/>
      <c r="C17" s="7"/>
      <c r="D17" s="7"/>
      <c r="E17" s="8">
        <v>50</v>
      </c>
      <c r="F17" s="7"/>
      <c r="G17" s="8"/>
      <c r="H17" s="7"/>
      <c r="I17" s="7"/>
    </row>
    <row r="18" spans="1:9">
      <c r="A18" s="7" t="s">
        <v>6</v>
      </c>
      <c r="B18" s="7"/>
      <c r="C18" s="7"/>
      <c r="D18" s="7"/>
      <c r="E18" s="8">
        <v>95</v>
      </c>
      <c r="F18" s="7"/>
      <c r="G18" s="8"/>
      <c r="H18" s="7"/>
      <c r="I18" s="7"/>
    </row>
    <row r="19" spans="1:9">
      <c r="A19" s="7" t="s">
        <v>7</v>
      </c>
      <c r="B19" s="7"/>
      <c r="C19" s="7"/>
      <c r="D19" s="7"/>
      <c r="E19" s="8">
        <f>F53</f>
        <v>37</v>
      </c>
      <c r="F19" s="7"/>
      <c r="G19" s="8"/>
      <c r="H19" s="7"/>
      <c r="I19" s="7"/>
    </row>
    <row r="20" spans="1:9">
      <c r="A20" s="7" t="s">
        <v>8</v>
      </c>
      <c r="B20" s="7"/>
      <c r="C20" s="7"/>
      <c r="D20" s="7"/>
      <c r="E20" s="12">
        <v>500</v>
      </c>
      <c r="F20" s="7"/>
      <c r="G20" s="8"/>
      <c r="H20" s="7"/>
      <c r="I20" s="7"/>
    </row>
    <row r="21" spans="1:9">
      <c r="A21" s="7" t="s">
        <v>9</v>
      </c>
      <c r="B21" s="7"/>
      <c r="C21" s="7"/>
      <c r="D21" s="7"/>
      <c r="E21" s="8">
        <f>IF(B43="papier",216.5,174.9)</f>
        <v>216.5</v>
      </c>
      <c r="F21" s="7"/>
      <c r="G21" s="8"/>
      <c r="H21" s="7"/>
      <c r="I21" s="7"/>
    </row>
    <row r="22" spans="1:9">
      <c r="A22" s="7"/>
      <c r="B22" s="7"/>
      <c r="C22" s="7"/>
      <c r="D22" s="7"/>
      <c r="E22" s="8"/>
      <c r="F22" s="7"/>
      <c r="G22" s="8"/>
      <c r="H22" s="7"/>
      <c r="I22" s="7"/>
    </row>
    <row r="23" spans="1:9">
      <c r="A23" s="7"/>
      <c r="B23" s="7"/>
      <c r="C23" s="7"/>
      <c r="D23" s="7"/>
      <c r="E23" s="8"/>
      <c r="F23" s="7"/>
      <c r="G23" s="8"/>
      <c r="H23" s="7"/>
      <c r="I23" s="7"/>
    </row>
    <row r="24" spans="1:9">
      <c r="A24" s="13" t="s">
        <v>10</v>
      </c>
      <c r="B24" s="7"/>
      <c r="C24" s="7"/>
      <c r="D24" s="7"/>
      <c r="E24" s="8"/>
      <c r="F24" s="7"/>
      <c r="G24" s="7"/>
      <c r="H24" s="7"/>
      <c r="I24" s="11">
        <f>I16</f>
        <v>898.5</v>
      </c>
    </row>
    <row r="25" spans="1:9">
      <c r="A25" s="13"/>
      <c r="B25" s="7"/>
      <c r="C25" s="7"/>
      <c r="D25" s="7"/>
      <c r="E25" s="8"/>
      <c r="F25" s="7"/>
      <c r="G25" s="7"/>
      <c r="H25" s="7"/>
      <c r="I25" s="14"/>
    </row>
    <row r="26" spans="1:9">
      <c r="A26" s="15" t="s">
        <v>11</v>
      </c>
      <c r="B26" s="7"/>
      <c r="C26" s="7"/>
      <c r="D26" s="7"/>
      <c r="E26" s="8"/>
      <c r="F26" s="7"/>
      <c r="G26" s="7"/>
      <c r="H26" s="7"/>
      <c r="I26" s="16">
        <f>0.21*(E18+E19+E20+E21)</f>
        <v>178.185</v>
      </c>
    </row>
    <row r="27" spans="1:9" ht="15.75" thickBot="1">
      <c r="A27" s="13"/>
      <c r="B27" s="7"/>
      <c r="C27" s="7"/>
      <c r="D27" s="7"/>
      <c r="E27" s="8"/>
      <c r="F27" s="7"/>
      <c r="G27" s="7"/>
      <c r="H27" s="7"/>
      <c r="I27" s="14"/>
    </row>
    <row r="28" spans="1:9" ht="15.75" thickBot="1">
      <c r="A28" s="13" t="s">
        <v>12</v>
      </c>
      <c r="B28" s="7"/>
      <c r="C28" s="7"/>
      <c r="D28" s="7"/>
      <c r="E28" s="8"/>
      <c r="F28" s="7"/>
      <c r="G28" s="7"/>
      <c r="H28" s="7"/>
      <c r="I28" s="17">
        <f>I26+I24</f>
        <v>1076.6849999999999</v>
      </c>
    </row>
    <row r="29" spans="1:9">
      <c r="A29" s="7"/>
      <c r="B29" s="7"/>
      <c r="C29" s="7"/>
      <c r="D29" s="7"/>
      <c r="E29" s="8"/>
      <c r="F29" s="7"/>
      <c r="G29" s="8"/>
      <c r="H29" s="7"/>
      <c r="I29" s="7"/>
    </row>
    <row r="30" spans="1:9" ht="12.75" customHeight="1">
      <c r="A30" s="42" t="str">
        <f>IF(I28&gt;=500,"Cette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0" s="42"/>
      <c r="C30" s="42"/>
      <c r="D30" s="42"/>
      <c r="E30" s="42"/>
      <c r="F30" s="42"/>
      <c r="G30" s="42"/>
      <c r="H30" s="42"/>
      <c r="I30" s="42"/>
    </row>
    <row r="31" spans="1:9">
      <c r="A31" s="42"/>
      <c r="B31" s="42"/>
      <c r="C31" s="42"/>
      <c r="D31" s="42"/>
      <c r="E31" s="42"/>
      <c r="F31" s="42"/>
      <c r="G31" s="42"/>
      <c r="H31" s="42"/>
      <c r="I31" s="42"/>
    </row>
    <row r="32" spans="1:9">
      <c r="A32" s="42"/>
      <c r="B32" s="42"/>
      <c r="C32" s="42"/>
      <c r="D32" s="42"/>
      <c r="E32" s="42"/>
      <c r="F32" s="42"/>
      <c r="G32" s="42"/>
      <c r="H32" s="42"/>
      <c r="I32" s="42"/>
    </row>
    <row r="33" spans="1:9">
      <c r="A33" s="18"/>
      <c r="B33" s="19"/>
      <c r="C33" s="19"/>
      <c r="D33" s="19"/>
      <c r="E33" s="19"/>
      <c r="F33" s="19"/>
      <c r="G33" s="19"/>
      <c r="H33" s="19"/>
      <c r="I33" s="19"/>
    </row>
    <row r="34" spans="1:9">
      <c r="A34" s="20" t="s">
        <v>27</v>
      </c>
      <c r="B34" s="21"/>
      <c r="C34" s="22"/>
      <c r="D34" s="22"/>
      <c r="E34" s="22"/>
      <c r="F34" s="22"/>
      <c r="G34" s="22"/>
      <c r="H34" s="22"/>
      <c r="I34" s="22"/>
    </row>
    <row r="35" spans="1:9">
      <c r="A35" s="29" t="s">
        <v>20</v>
      </c>
      <c r="B35" s="30"/>
      <c r="C35" s="30"/>
      <c r="D35" s="31" t="s">
        <v>21</v>
      </c>
      <c r="E35" s="31"/>
      <c r="F35" s="29" t="s">
        <v>20</v>
      </c>
      <c r="G35" s="22"/>
      <c r="H35" s="22"/>
      <c r="I35" s="22"/>
    </row>
    <row r="36" spans="1:9">
      <c r="A36" s="29" t="s">
        <v>20</v>
      </c>
      <c r="B36" s="30"/>
      <c r="C36" s="30"/>
      <c r="D36" s="29" t="s">
        <v>21</v>
      </c>
      <c r="E36" s="29"/>
      <c r="F36" s="29" t="s">
        <v>20</v>
      </c>
      <c r="G36" s="22"/>
      <c r="H36" s="22"/>
      <c r="I36" s="22"/>
    </row>
    <row r="37" spans="1:9">
      <c r="A37" s="29" t="s">
        <v>20</v>
      </c>
      <c r="B37" s="30"/>
      <c r="C37" s="30"/>
      <c r="D37" s="29" t="s">
        <v>21</v>
      </c>
      <c r="E37" s="29"/>
      <c r="F37" s="29" t="s">
        <v>20</v>
      </c>
      <c r="G37" s="22"/>
      <c r="H37" s="22"/>
      <c r="I37" s="22"/>
    </row>
    <row r="38" spans="1:9">
      <c r="A38" s="1"/>
      <c r="B38" s="1"/>
      <c r="C38" s="1"/>
      <c r="D38" s="1"/>
      <c r="E38" s="1"/>
      <c r="F38" s="1"/>
      <c r="G38" s="1"/>
      <c r="H38" s="1"/>
      <c r="I38" s="1"/>
    </row>
    <row r="39" spans="1:9">
      <c r="A39" s="1"/>
      <c r="B39" s="1"/>
      <c r="C39" s="1"/>
      <c r="D39" s="1"/>
      <c r="E39" s="1"/>
      <c r="F39" s="1"/>
      <c r="G39" s="1"/>
      <c r="H39" s="1"/>
      <c r="I39" s="1"/>
    </row>
    <row r="41" spans="1:9">
      <c r="A41" s="1" t="s">
        <v>13</v>
      </c>
      <c r="B41" s="28">
        <v>0</v>
      </c>
      <c r="C41" s="1"/>
      <c r="D41" s="23"/>
      <c r="E41" s="23"/>
      <c r="F41" s="23"/>
      <c r="G41" s="23"/>
      <c r="H41" s="23"/>
      <c r="I41" s="23"/>
    </row>
    <row r="42" spans="1:9">
      <c r="A42" s="1"/>
      <c r="B42" s="1"/>
      <c r="C42" s="1"/>
      <c r="D42" s="23"/>
      <c r="E42" s="23"/>
      <c r="F42" s="23"/>
      <c r="G42" s="23"/>
      <c r="H42" s="23"/>
      <c r="I42" s="23"/>
    </row>
    <row r="43" spans="1:9">
      <c r="A43" s="2" t="s">
        <v>17</v>
      </c>
      <c r="B43" s="38" t="s">
        <v>18</v>
      </c>
    </row>
    <row r="44" spans="1:9">
      <c r="A44" s="23"/>
      <c r="B44" s="23"/>
      <c r="C44" s="23"/>
      <c r="D44" s="24" t="s">
        <v>16</v>
      </c>
      <c r="E44" s="23"/>
      <c r="F44" s="23"/>
      <c r="G44" s="23"/>
      <c r="H44" s="23"/>
      <c r="I44" s="23"/>
    </row>
    <row r="51" spans="2:6" hidden="1">
      <c r="B51" s="2" t="s">
        <v>18</v>
      </c>
    </row>
    <row r="52" spans="2:6" hidden="1">
      <c r="B52" s="2" t="s">
        <v>19</v>
      </c>
      <c r="D52" s="23"/>
      <c r="E52" s="23"/>
      <c r="F52" s="23"/>
    </row>
    <row r="53" spans="2:6" hidden="1">
      <c r="E53" s="1" t="s">
        <v>14</v>
      </c>
      <c r="F53" s="1">
        <f>IF(D73&lt;37,37,D73)</f>
        <v>37</v>
      </c>
    </row>
    <row r="54" spans="2:6">
      <c r="E54" s="23"/>
      <c r="F54" s="23"/>
    </row>
    <row r="55" spans="2:6">
      <c r="D55" s="23"/>
      <c r="E55" s="23"/>
      <c r="F55" s="23"/>
    </row>
    <row r="64" spans="2:6" ht="13.5" customHeight="1">
      <c r="D64" s="23"/>
      <c r="E64" s="23"/>
      <c r="F64" s="23"/>
    </row>
    <row r="65" spans="1:6" hidden="1">
      <c r="E65" s="23"/>
      <c r="F65" s="23"/>
    </row>
    <row r="66" spans="1:6" hidden="1">
      <c r="A66" s="25">
        <v>0</v>
      </c>
      <c r="B66" s="25">
        <v>37000</v>
      </c>
      <c r="C66" s="25">
        <f>IF(AND($B$41&gt;$A66, B41&lt;=$B66),B41,0)</f>
        <v>0</v>
      </c>
      <c r="D66" s="25">
        <f>0+(0.57/100)*(-A66+C66)</f>
        <v>0</v>
      </c>
      <c r="E66" s="25">
        <f>0+(0.855/100)*(-A66+C66)</f>
        <v>0</v>
      </c>
    </row>
    <row r="67" spans="1:6" hidden="1">
      <c r="A67" s="25">
        <f t="shared" ref="A67:A72" si="0">B66</f>
        <v>37000</v>
      </c>
      <c r="B67" s="25">
        <f>37000+62000</f>
        <v>99000</v>
      </c>
      <c r="C67" s="25">
        <f>IF(AND(B41&gt;$A67, B41&lt;=$B67),B41,0)</f>
        <v>0</v>
      </c>
      <c r="D67" s="25">
        <f>210.9+(0.399/100)*(-A67+C67)</f>
        <v>63.269999999999982</v>
      </c>
      <c r="E67" s="25">
        <f>316.35+(0.57/100)*(-A67+C67)</f>
        <v>105.45000000000005</v>
      </c>
    </row>
    <row r="68" spans="1:6" hidden="1">
      <c r="A68" s="25">
        <f t="shared" si="0"/>
        <v>99000</v>
      </c>
      <c r="B68" s="25">
        <f>99000+125000</f>
        <v>224000</v>
      </c>
      <c r="C68" s="25">
        <f>IF(AND(B41&gt;$A68, B41&lt;=$B68),B41,0)</f>
        <v>0</v>
      </c>
      <c r="D68" s="25">
        <f>458.28+(0.285/100)*(-A68+C68)</f>
        <v>176.13</v>
      </c>
      <c r="E68" s="25">
        <f>669.75+(0.399/100)*(-A68+C68)</f>
        <v>274.73999999999995</v>
      </c>
    </row>
    <row r="69" spans="1:6" hidden="1">
      <c r="A69" s="25">
        <f t="shared" si="0"/>
        <v>224000</v>
      </c>
      <c r="B69" s="25">
        <f>224000+310000</f>
        <v>534000</v>
      </c>
      <c r="C69" s="25">
        <f>IF(AND(B41&gt;$A69, B41&lt;=$B69),B41,0)</f>
        <v>0</v>
      </c>
      <c r="D69" s="25">
        <f>814.53+(0.171/100)*(-A69+C69)</f>
        <v>431.48999999999995</v>
      </c>
      <c r="E69" s="25">
        <f>1168.5+(0.228/100)*(-A69+C69)</f>
        <v>657.78</v>
      </c>
    </row>
    <row r="70" spans="1:6" hidden="1">
      <c r="A70" s="25">
        <f t="shared" si="0"/>
        <v>534000</v>
      </c>
      <c r="B70" s="25">
        <f>534000+1250000</f>
        <v>1784000</v>
      </c>
      <c r="C70" s="25">
        <f>IF(AND(B41&gt;$A70, B41&lt;=$B70),B41,0)</f>
        <v>0</v>
      </c>
      <c r="D70" s="25">
        <f>1344.63+(0.057/100)*(-A70+C70)</f>
        <v>1040.25</v>
      </c>
      <c r="E70" s="25">
        <f>1875.3+(0.114/100)*(-A70+C70)</f>
        <v>1266.54</v>
      </c>
    </row>
    <row r="71" spans="1:6" hidden="1">
      <c r="A71" s="25">
        <f t="shared" si="0"/>
        <v>1784000</v>
      </c>
      <c r="B71" s="25">
        <f>1784000+1549500</f>
        <v>3333500</v>
      </c>
      <c r="C71" s="25">
        <f>IF(AND(B41&gt;$A71, B41&lt;=$B71),B41,0)</f>
        <v>0</v>
      </c>
      <c r="D71" s="25">
        <f>2056.13+(0.0228/100)*(-A71+C71)</f>
        <v>1649.3780000000002</v>
      </c>
      <c r="E71" s="25">
        <f>3300.3+(0.0456/100)*(-A71+C71)</f>
        <v>2486.7960000000003</v>
      </c>
    </row>
    <row r="72" spans="1:6" ht="15.75" hidden="1" thickBot="1">
      <c r="A72" s="25">
        <f t="shared" si="0"/>
        <v>3333500</v>
      </c>
      <c r="B72" s="25">
        <v>999999999</v>
      </c>
      <c r="C72" s="25">
        <f>IF(AND(B41&gt;$A72, B41&lt;=$B72),B41,0)</f>
        <v>0</v>
      </c>
      <c r="D72" s="25">
        <f>2410.42+(0.0114/100)*(-A72+C72)</f>
        <v>2030.4010000000001</v>
      </c>
      <c r="E72" s="25">
        <f>4006.87+(0.0228/100)*(-A72+C72)</f>
        <v>3246.8319999999999</v>
      </c>
    </row>
    <row r="73" spans="1:6" ht="15.75" hidden="1" thickBot="1">
      <c r="A73" s="26" t="s">
        <v>15</v>
      </c>
      <c r="B73" s="25"/>
      <c r="C73" s="25"/>
      <c r="D73" s="27">
        <f>VLOOKUP(B41,C66:D72,2,FALSE)</f>
        <v>0</v>
      </c>
      <c r="E73" s="27">
        <f>VLOOKUP(B41,C66:E72,3,FALSE)</f>
        <v>0</v>
      </c>
    </row>
    <row r="74" spans="1:6" hidden="1">
      <c r="A74" s="23"/>
      <c r="B74" s="23"/>
      <c r="C74" s="23"/>
      <c r="D74" s="23"/>
      <c r="E74" s="23"/>
    </row>
  </sheetData>
  <sheetProtection algorithmName="SHA-512" hashValue="SZoQI/C3bY9NmPLXV1fMVpZj8NmAySh0QQIagh+KCWgNcl+AGjRfeAMGm67GnmWNOlxXtev0LhRl2EKRSKXdSA==" saltValue="PFcg07S3k0gR1dzf03vWvw==" spinCount="100000" sheet="1" objects="1" scenarios="1"/>
  <mergeCells count="2">
    <mergeCell ref="A8:I8"/>
    <mergeCell ref="A30:I32"/>
  </mergeCells>
  <phoneticPr fontId="0" type="noConversion"/>
  <dataValidations count="1">
    <dataValidation type="list" allowBlank="1" showInputMessage="1" showErrorMessage="1" sqref="B43">
      <formula1>$B$51:$B$52</formula1>
    </dataValidation>
  </dataValidations>
  <hyperlinks>
    <hyperlink ref="D44" r:id="rId1"/>
  </hyperlinks>
  <pageMargins left="0.7" right="0.7" top="0.75" bottom="0.75" header="0.3" footer="0.3"/>
  <pageSetup paperSize="9"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SPRLCONST</vt:lpstr>
      <vt:lpstr>SPRLCONST!Afdrukbereik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2014-11-17T22:19:14Z</cp:lastPrinted>
  <dcterms:created xsi:type="dcterms:W3CDTF">2012-08-13T07:58:53Z</dcterms:created>
  <dcterms:modified xsi:type="dcterms:W3CDTF">2014-11-17T22:19:19Z</dcterms:modified>
</cp:coreProperties>
</file>