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BTVABREYNECRMH" sheetId="1" r:id="rId1"/>
  </sheets>
  <definedNames>
    <definedName name="_1._Zegels_Minuut_Brevet" localSheetId="0">VBIBTVABREYNECRMH!$A$17:$F$17</definedName>
    <definedName name="_1._Zegels_Minuut_Brevet">#REF!</definedName>
    <definedName name="_10._Tweede_getuigschrift" localSheetId="0">VBIBTVABREYNECRMH!#REF!</definedName>
    <definedName name="_10._Tweede_getuigschrift">#REF!</definedName>
    <definedName name="_11._Kadaster_uittreksel" localSheetId="0">VBIBTVABREYNECRMH!#REF!</definedName>
    <definedName name="_11._Kadaster_uittreksel">#REF!</definedName>
    <definedName name="_12._Getuigen" localSheetId="0">VBIBTVABREYNECRMH!#REF!</definedName>
    <definedName name="_12._Getuigen">#REF!</definedName>
    <definedName name="_13._Allerlei_uitgaven" localSheetId="0">VBIBTVABREYNECRMH!#REF!</definedName>
    <definedName name="_13._Allerlei_uitgaven">#REF!</definedName>
    <definedName name="_14." localSheetId="0">VBIBTVABREYNECRMH!#REF!</definedName>
    <definedName name="_14.">#REF!</definedName>
    <definedName name="_15." localSheetId="0">VBIBTVABREYNECRMH!#REF!</definedName>
    <definedName name="_15.">#REF!</definedName>
    <definedName name="_2._Registratie_Minuut_Brevet" localSheetId="0">VBIBTVABREYNECRMH!$B$21:$G$21</definedName>
    <definedName name="_2._Registratie_Minuut_Brevet">#REF!</definedName>
    <definedName name="_3._Registratie_aanhangsel" localSheetId="0">VBIBTVABREYNECRMH!$E$23:$G$23</definedName>
    <definedName name="_3._Registratie_aanhangsel">#REF!</definedName>
    <definedName name="_4.Zegels_afschrift_grosse" localSheetId="0">VBIBTVABREYNECRMH!#REF!</definedName>
    <definedName name="_4.Zegels_afschrift_grosse">#REF!</definedName>
    <definedName name="_5._Hypotheek__inschr._overschr._doorh." localSheetId="0">VBIBTVABREYNECRMH!#REF!</definedName>
    <definedName name="_5._Hypotheek__inschr._overschr._doorh.">#REF!</definedName>
    <definedName name="_6._Loon_pandbewaarder" localSheetId="0">VBIBTVABREYNECRMH!#REF!</definedName>
    <definedName name="_6._Loon_pandbewaarder">#REF!</definedName>
    <definedName name="_7._Zegels__bord._aanh." localSheetId="0">VBIBTVABREYNECRMH!#REF!</definedName>
    <definedName name="_7._Zegels__bord._aanh.">#REF!</definedName>
    <definedName name="_8._Opzoekingen" localSheetId="0">VBIBTVABREYNECRMH!#REF!</definedName>
    <definedName name="_8._Opzoekingen">#REF!</definedName>
    <definedName name="_9._Hypothecair_getuigschrift" localSheetId="0">VBIBTVABREYNECRMH!#REF!</definedName>
    <definedName name="_9._Hypothecair_getuigschrift">#REF!</definedName>
    <definedName name="Aard" localSheetId="0">VBIBTVABREYNECRMH!$C$7:$F$7</definedName>
    <definedName name="Aard">#REF!</definedName>
    <definedName name="_xlnm.Print_Area" localSheetId="0">VBIBTVABREYNECRMH!$A$1:$E$51</definedName>
    <definedName name="Datum" localSheetId="0">VBIBTVABREYNECRMH!$B$7:$G$49</definedName>
    <definedName name="Datum">#REF!</definedName>
    <definedName name="gemeentelijke_info">#REF!</definedName>
    <definedName name="Kantoor_van_Notaris_J._SIMONART_te_Leuven" localSheetId="0">VBIBTVABREYNECRMH!#REF!</definedName>
    <definedName name="Kantoor_van_Notaris_J._SIMONART_te_Leuven">#REF!</definedName>
    <definedName name="KOSTENFICHE" localSheetId="0">VBIBTVABREYNECRMH!$A$1:$G$49</definedName>
    <definedName name="KOSTENFICHE">#REF!</definedName>
    <definedName name="Last_Row">IF(Values_Entered,Header_Row+Number_of_Payments,Header_Row)</definedName>
    <definedName name="Naam" localSheetId="0">VBIBTVABREYNECRMH!$C$8:$F$8</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VBIBTVABREYNECRMH!$F$7:$F$50</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VBIBTVABREYNECRMH!#REF!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VBIBTVABREYNECRMH!$A$3:$G$49</definedName>
  </definedNames>
  <calcPr calcId="152511"/>
</workbook>
</file>

<file path=xl/calcChain.xml><?xml version="1.0" encoding="utf-8"?>
<calcChain xmlns="http://schemas.openxmlformats.org/spreadsheetml/2006/main">
  <c r="D39" i="1" l="1"/>
  <c r="C149" i="1"/>
  <c r="D18" i="1" s="1"/>
  <c r="A118" i="1"/>
  <c r="C68" i="1" s="1"/>
  <c r="B9" i="1"/>
  <c r="E151" i="1" s="1"/>
  <c r="C158" i="1" s="1"/>
  <c r="C157" i="1" s="1"/>
  <c r="C156" i="1" s="1"/>
  <c r="D22" i="1"/>
  <c r="D23" i="1"/>
  <c r="C56" i="1"/>
  <c r="C67" i="1" s="1"/>
  <c r="D71" i="1"/>
  <c r="D72" i="1"/>
  <c r="D74" i="1"/>
  <c r="D75" i="1"/>
  <c r="D78" i="1"/>
  <c r="B91" i="1"/>
  <c r="F123" i="1" s="1"/>
  <c r="I115" i="1"/>
  <c r="I117" i="1" s="1"/>
  <c r="C98" i="1" s="1"/>
  <c r="J115" i="1"/>
  <c r="K115" i="1"/>
  <c r="E146" i="1"/>
  <c r="E158" i="1"/>
  <c r="F158" i="1"/>
  <c r="E159" i="1"/>
  <c r="F160" i="1"/>
  <c r="E161" i="1"/>
  <c r="E164" i="1"/>
  <c r="E165" i="1"/>
  <c r="F165" i="1"/>
  <c r="E166" i="1"/>
  <c r="F166" i="1"/>
  <c r="E167" i="1"/>
  <c r="F167" i="1"/>
  <c r="B171" i="1"/>
  <c r="C171" i="1"/>
  <c r="B172" i="1"/>
  <c r="C172" i="1"/>
  <c r="F222" i="1"/>
  <c r="F223" i="1"/>
  <c r="F224" i="1"/>
  <c r="F225" i="1"/>
  <c r="F226" i="1"/>
  <c r="F227" i="1"/>
  <c r="C228" i="1"/>
  <c r="F228" i="1"/>
  <c r="E229" i="1"/>
  <c r="F129" i="1" l="1"/>
  <c r="F127" i="1"/>
  <c r="F125" i="1"/>
  <c r="F124" i="1"/>
  <c r="J131" i="1" s="1"/>
  <c r="J132" i="1" s="1"/>
  <c r="F95" i="1" s="1"/>
  <c r="D121" i="1"/>
  <c r="F128" i="1"/>
  <c r="F126" i="1"/>
  <c r="E231" i="1"/>
  <c r="G63" i="1" s="1"/>
  <c r="G64" i="1" s="1"/>
  <c r="G84" i="1" s="1"/>
  <c r="D217" i="1"/>
  <c r="D69" i="1" s="1"/>
  <c r="D80" i="1" s="1"/>
  <c r="G81" i="1" s="1"/>
  <c r="D64" i="1"/>
  <c r="F168" i="1"/>
  <c r="D46" i="1" s="1"/>
  <c r="E168" i="1"/>
  <c r="D45" i="1" s="1"/>
  <c r="E50" i="1" s="1"/>
  <c r="C154" i="1"/>
  <c r="C155" i="1" s="1"/>
  <c r="C100" i="1"/>
  <c r="F101" i="1" s="1"/>
  <c r="E160" i="1"/>
  <c r="E162" i="1" s="1"/>
  <c r="D42" i="1" s="1"/>
  <c r="F159" i="1"/>
  <c r="F161" i="1" s="1"/>
  <c r="D43" i="1" s="1"/>
  <c r="C165" i="1"/>
  <c r="C164" i="1"/>
  <c r="C151" i="1"/>
  <c r="C150" i="1"/>
  <c r="F246" i="1"/>
  <c r="E152" i="1"/>
  <c r="C160" i="1" s="1"/>
  <c r="C159" i="1" s="1"/>
  <c r="F250" i="1"/>
  <c r="F249" i="1"/>
  <c r="F247" i="1"/>
  <c r="D152" i="1"/>
  <c r="D151" i="1"/>
  <c r="F248" i="1"/>
  <c r="F251" i="1"/>
  <c r="C152" i="1"/>
  <c r="C251" i="1"/>
  <c r="F245" i="1"/>
  <c r="F100" i="1" l="1"/>
  <c r="F102" i="1" s="1"/>
  <c r="F104" i="1"/>
  <c r="G80" i="1"/>
  <c r="G82" i="1"/>
  <c r="C166" i="1"/>
  <c r="D19" i="1" s="1"/>
  <c r="G86" i="1"/>
  <c r="F253" i="1"/>
  <c r="E17" i="1" s="1"/>
  <c r="A175" i="1"/>
  <c r="A174" i="1"/>
  <c r="F106" i="1"/>
  <c r="D20" i="1" l="1"/>
  <c r="E26" i="1" s="1"/>
  <c r="E27" i="1"/>
  <c r="E29" i="1" l="1"/>
  <c r="E48" i="1" s="1"/>
</calcChain>
</file>

<file path=xl/comments1.xml><?xml version="1.0" encoding="utf-8"?>
<comments xmlns="http://schemas.openxmlformats.org/spreadsheetml/2006/main">
  <authors>
    <author>Formados</author>
    <author>Jo Hermans</author>
    <author>licentie</author>
  </authors>
  <commentList>
    <comment ref="A11" authorId="0" shapeId="0">
      <text>
        <r>
          <rPr>
            <sz val="9"/>
            <color indexed="81"/>
            <rFont val="Tahoma"/>
            <family val="2"/>
          </rPr>
          <t>- achat pur (pas d'échange,...)
- pleine propriété d'un immeuble affecté ou destiné en tout ou en partie à l'habitation (maison ou appartement en construction ou sur plan, PAS DE TERRAIN A BATIR)
- pas propriétaire de la totalité d'une autre habitation
- établir résidence principale dans la maison (2 ans) ou l'appartement en construction (3 ans) et maintien de la résidence principale dans le bien acquis pendant 5 ans</t>
        </r>
      </text>
    </comment>
    <comment ref="A13" authorId="1" shapeId="0">
      <text>
        <r>
          <rPr>
            <sz val="8"/>
            <color indexed="81"/>
            <rFont val="Tahoma"/>
            <family val="2"/>
          </rPr>
          <t>Dans ce cas l'acquéreur a droit à une réduction de 250 euros sur l'honoraire pour autant que le RC de la maison satisfait aux conditions applicables dans les autres régions (745 euros,…) et que l'abattement est également d'application</t>
        </r>
        <r>
          <rPr>
            <sz val="8"/>
            <color indexed="81"/>
            <rFont val="Tahoma"/>
            <family val="2"/>
          </rPr>
          <t xml:space="preserve">
</t>
        </r>
      </text>
    </comment>
    <comment ref="D65" authorId="2" shapeId="0">
      <text>
        <r>
          <rPr>
            <b/>
            <sz val="10"/>
            <color indexed="81"/>
            <rFont val="Tahoma"/>
            <family val="2"/>
          </rPr>
          <t>Hier vul je het werkelijk bedrag van registratie bijlagen in.</t>
        </r>
      </text>
    </comment>
  </commentList>
</comments>
</file>

<file path=xl/sharedStrings.xml><?xml version="1.0" encoding="utf-8"?>
<sst xmlns="http://schemas.openxmlformats.org/spreadsheetml/2006/main" count="185" uniqueCount="127">
  <si>
    <t>Dossier</t>
  </si>
  <si>
    <t>Prijs</t>
  </si>
  <si>
    <t>Abattement?</t>
  </si>
  <si>
    <t>------------------------------------------------------------------------------------------------</t>
  </si>
  <si>
    <t>Ereloon</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</si>
  <si>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</si>
  <si>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</si>
  <si>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</si>
  <si>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</si>
  <si>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</si>
  <si>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</si>
  <si>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</si>
  <si>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</si>
  <si>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</si>
  <si>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</si>
  <si>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</si>
  <si>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</si>
  <si>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</si>
  <si>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</si>
  <si>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</si>
  <si>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</si>
  <si>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</si>
  <si>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</si>
  <si>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</si>
  <si>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</si>
  <si>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</si>
  <si>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</si>
  <si>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</si>
  <si>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</si>
  <si>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</si>
  <si>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</si>
  <si>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</si>
  <si>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</si>
  <si>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</si>
  <si>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</si>
  <si>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</si>
  <si>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</si>
  <si>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</si>
  <si>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</si>
  <si>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</si>
  <si>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</si>
  <si>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</si>
  <si>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</si>
  <si>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</si>
  <si>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</si>
  <si>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</si>
  <si>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</si>
  <si>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</si>
  <si>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</si>
  <si>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</si>
  <si>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</si>
  <si>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</si>
  <si>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Client</t>
  </si>
  <si>
    <t>Valeur terrain</t>
  </si>
  <si>
    <t>Constructions</t>
  </si>
  <si>
    <t>Même propriétaire?</t>
  </si>
  <si>
    <t>Prix des constructions finies à l'acte</t>
  </si>
  <si>
    <t>Charges:</t>
  </si>
  <si>
    <t>Base pour honoraires</t>
  </si>
  <si>
    <t>Acompte payé</t>
  </si>
  <si>
    <t xml:space="preserve">Abattement majoré? (EDRLR) </t>
  </si>
  <si>
    <t>Crédit social pour au moins 50%?</t>
  </si>
  <si>
    <t>Recherche</t>
  </si>
  <si>
    <t>Honoraire</t>
  </si>
  <si>
    <t>Enregistrement</t>
  </si>
  <si>
    <t>Réduction abattement</t>
  </si>
  <si>
    <t>Abattement majoré</t>
  </si>
  <si>
    <t>Enregistrement annexe(s)</t>
  </si>
  <si>
    <t>TVA</t>
  </si>
  <si>
    <t>Transcription (rôles)</t>
  </si>
  <si>
    <t>Frais divers</t>
  </si>
  <si>
    <t>Quote-part acte de base ou acte de lotissement</t>
  </si>
  <si>
    <t>Total frais acquéreur:</t>
  </si>
  <si>
    <t>Total acquéreur:</t>
  </si>
  <si>
    <t>Commission agence immobilière</t>
  </si>
  <si>
    <t>Frais à charge du vendeur</t>
  </si>
  <si>
    <t>Frais à charge du vendeur ou de l'acquéreur (faites le choix)</t>
  </si>
  <si>
    <t>Renseignements urbanistiques</t>
  </si>
  <si>
    <t>Mesurage</t>
  </si>
  <si>
    <t>Attestations du sol</t>
  </si>
  <si>
    <t>Autres</t>
  </si>
  <si>
    <t>Total frais supplémentaires acquéreur</t>
  </si>
  <si>
    <t>Total frais supplémentaires vendeur</t>
  </si>
  <si>
    <t>Total général acquéreur:</t>
  </si>
  <si>
    <t>Total général vendeur:</t>
  </si>
  <si>
    <t>oui</t>
  </si>
  <si>
    <t>non</t>
  </si>
  <si>
    <t>acquéreur</t>
  </si>
  <si>
    <t>vendeur</t>
  </si>
  <si>
    <t>Frais à charge de l'acquéreur</t>
  </si>
  <si>
    <t>Basis</t>
  </si>
  <si>
    <t>Tarief</t>
  </si>
  <si>
    <t>Ereloon G</t>
  </si>
  <si>
    <t>Lening</t>
  </si>
  <si>
    <t>Hypothecaire volmacht</t>
  </si>
  <si>
    <t>Principal</t>
  </si>
  <si>
    <t>Accessoires</t>
  </si>
  <si>
    <t>Base</t>
  </si>
  <si>
    <t>Combien de bureaux d'hypothèques?</t>
  </si>
  <si>
    <t>Droits d'écriture</t>
  </si>
  <si>
    <t>Droits d'enregistrement</t>
  </si>
  <si>
    <t>Droits d'enregistrement des annexes</t>
  </si>
  <si>
    <t>MANDAT HYPOTHECAIRE ACQUEREUR</t>
  </si>
  <si>
    <t>Total frais</t>
  </si>
  <si>
    <t>Honoraires</t>
  </si>
  <si>
    <t>Total</t>
  </si>
  <si>
    <t>Frais</t>
  </si>
  <si>
    <t>Ensemble</t>
  </si>
  <si>
    <t>OUVERTURE DE CRÉDIT</t>
  </si>
  <si>
    <t>Base enregistrement</t>
  </si>
  <si>
    <t>Base honoraire</t>
  </si>
  <si>
    <t>Crédit tarif social?</t>
  </si>
  <si>
    <t>(TVA)</t>
  </si>
  <si>
    <t>Droit d'hypothèque</t>
  </si>
  <si>
    <t>Honoraire conserv. des hypothèques</t>
  </si>
  <si>
    <t>Provision frais d'hypothèque</t>
  </si>
  <si>
    <t>Total:</t>
  </si>
  <si>
    <t>Loon hypotheekbewaarder</t>
  </si>
  <si>
    <t>Berekening ereloon hypotheekbewaarder</t>
  </si>
  <si>
    <t xml:space="preserve">tot </t>
  </si>
  <si>
    <t>per</t>
  </si>
  <si>
    <t>supplementair</t>
  </si>
  <si>
    <t>Bijlagen</t>
  </si>
  <si>
    <t>Diverse kosten</t>
  </si>
  <si>
    <t>VENTE BIEN IMMOBILIER AVEC TVA - BRUXELLES + CREDIT HYPOTHECAIRE</t>
  </si>
  <si>
    <t>Inscription à combien de bureaux d'hypothèques?</t>
  </si>
  <si>
    <t>Livret</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</si>
</sst>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00\ &quot;€&quot;_-;\-* #,##0.00\ &quot;€&quot;_-;_-* &quot;-&quot;??\ &quot;€&quot;_-;_-@_-"/>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 numFmtId="180" formatCode="#,##0.00\ &quot;€&quot;"/>
    <numFmt numFmtId="181" formatCode="#,##0&quot; Fr&quot;;\-#,##0&quot; Fr&quot;"/>
  </numFmts>
  <fonts count="19" x14ac:knownFonts="1">
    <font>
      <sz val="10"/>
      <name val="Arial"/>
    </font>
    <font>
      <sz val="10"/>
      <name val="Arial"/>
      <family val="2"/>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u/>
      <sz val="10"/>
      <name val="Arial"/>
      <family val="2"/>
    </font>
    <font>
      <b/>
      <sz val="10"/>
      <color indexed="81"/>
      <name val="Tahoma"/>
      <family val="2"/>
    </font>
    <font>
      <sz val="11"/>
      <color theme="1"/>
      <name val="Calibri"/>
      <family val="2"/>
      <scheme val="minor"/>
    </font>
    <font>
      <b/>
      <sz val="11"/>
      <color theme="1"/>
      <name val="Calibri"/>
      <family val="2"/>
      <scheme val="minor"/>
    </font>
  </fonts>
  <fills count="24">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51"/>
        <bgColor indexed="64"/>
      </patternFill>
    </fill>
    <fill>
      <patternFill patternType="solid">
        <fgColor indexed="21"/>
        <bgColor indexed="64"/>
      </patternFill>
    </fill>
    <fill>
      <patternFill patternType="solid">
        <fgColor indexed="47"/>
        <bgColor indexed="64"/>
      </patternFill>
    </fill>
    <fill>
      <patternFill patternType="solid">
        <fgColor indexed="42"/>
        <bgColor indexed="64"/>
      </patternFill>
    </fill>
    <fill>
      <patternFill patternType="solid">
        <fgColor indexed="43"/>
        <bgColor indexed="64"/>
      </patternFill>
    </fill>
    <fill>
      <patternFill patternType="solid">
        <fgColor indexed="52"/>
        <bgColor indexed="64"/>
      </patternFill>
    </fill>
    <fill>
      <patternFill patternType="solid">
        <fgColor indexed="19"/>
        <bgColor indexed="64"/>
      </patternFill>
    </fill>
    <fill>
      <patternFill patternType="solid">
        <fgColor indexed="49"/>
        <bgColor indexed="64"/>
      </patternFill>
    </fill>
    <fill>
      <patternFill patternType="solid">
        <fgColor indexed="13"/>
        <bgColor indexed="64"/>
      </patternFill>
    </fill>
    <fill>
      <patternFill patternType="solid">
        <fgColor indexed="26"/>
        <bgColor indexed="64"/>
      </patternFill>
    </fill>
    <fill>
      <patternFill patternType="solid">
        <fgColor indexed="21"/>
      </patternFill>
    </fill>
    <fill>
      <patternFill patternType="solid">
        <fgColor indexed="44"/>
        <bgColor indexed="64"/>
      </patternFill>
    </fill>
    <fill>
      <patternFill patternType="solid">
        <fgColor rgb="FF008080"/>
        <bgColor indexed="64"/>
      </patternFill>
    </fill>
    <fill>
      <patternFill patternType="solid">
        <fgColor rgb="FFFFFF00"/>
        <bgColor indexed="64"/>
      </patternFill>
    </fill>
    <fill>
      <patternFill patternType="solid">
        <fgColor rgb="FFFFFF99"/>
        <bgColor indexed="64"/>
      </patternFill>
    </fill>
    <fill>
      <patternFill patternType="solid">
        <fgColor theme="4" tint="0.59999389629810485"/>
        <bgColor indexed="64"/>
      </patternFill>
    </fill>
    <fill>
      <patternFill patternType="solid">
        <fgColor rgb="FFFFFF66"/>
        <bgColor indexed="64"/>
      </patternFill>
    </fill>
    <fill>
      <patternFill patternType="solid">
        <fgColor rgb="FFFFC000"/>
        <bgColor indexed="64"/>
      </patternFill>
    </fill>
    <fill>
      <patternFill patternType="solid">
        <fgColor theme="3" tint="0.59999389629810485"/>
        <bgColor indexed="64"/>
      </patternFill>
    </fill>
    <fill>
      <patternFill patternType="solid">
        <fgColor theme="9" tint="-0.249977111117893"/>
        <bgColor indexed="64"/>
      </patternFill>
    </fill>
  </fills>
  <borders count="32">
    <border>
      <left/>
      <right/>
      <top/>
      <bottom/>
      <diagonal/>
    </border>
    <border>
      <left/>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right/>
      <top style="thick">
        <color indexed="20"/>
      </top>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10"/>
      </top>
      <bottom/>
      <diagonal/>
    </border>
    <border>
      <left/>
      <right style="thick">
        <color indexed="10"/>
      </right>
      <top style="thick">
        <color indexed="10"/>
      </top>
      <bottom/>
      <diagonal/>
    </border>
    <border>
      <left/>
      <right style="thick">
        <color indexed="10"/>
      </right>
      <top/>
      <bottom/>
      <diagonal/>
    </border>
    <border>
      <left style="thick">
        <color indexed="10"/>
      </left>
      <right/>
      <top/>
      <bottom/>
      <diagonal/>
    </border>
    <border>
      <left style="thick">
        <color indexed="10"/>
      </left>
      <right/>
      <top/>
      <bottom style="thick">
        <color indexed="10"/>
      </bottom>
      <diagonal/>
    </border>
    <border>
      <left/>
      <right/>
      <top/>
      <bottom style="thick">
        <color indexed="10"/>
      </bottom>
      <diagonal/>
    </border>
    <border>
      <left/>
      <right/>
      <top style="thin">
        <color indexed="20"/>
      </top>
      <bottom style="thin">
        <color indexed="20"/>
      </bottom>
      <diagonal/>
    </border>
    <border>
      <left style="thick">
        <color indexed="10"/>
      </left>
      <right style="thick">
        <color indexed="10"/>
      </right>
      <top style="thick">
        <color indexed="10"/>
      </top>
      <bottom style="thick">
        <color indexed="10"/>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style="thick">
        <color rgb="FFFF0000"/>
      </left>
      <right/>
      <top style="thick">
        <color rgb="FFFF0000"/>
      </top>
      <bottom/>
      <diagonal/>
    </border>
    <border>
      <left style="thick">
        <color rgb="FFFF0000"/>
      </left>
      <right style="thick">
        <color rgb="FFFF0000"/>
      </right>
      <top style="thick">
        <color rgb="FFFF0000"/>
      </top>
      <bottom style="thick">
        <color rgb="FFFF0000"/>
      </bottom>
      <diagonal/>
    </border>
    <border>
      <left/>
      <right/>
      <top style="thin">
        <color theme="4"/>
      </top>
      <bottom style="double">
        <color theme="4"/>
      </bottom>
      <diagonal/>
    </border>
  </borders>
  <cellStyleXfs count="17">
    <xf numFmtId="0" fontId="0" fillId="0" borderId="0"/>
    <xf numFmtId="172" fontId="11" fillId="0" borderId="0">
      <protection locked="0"/>
    </xf>
    <xf numFmtId="173" fontId="3" fillId="0" borderId="0" applyFont="0" applyFill="0" applyBorder="0" applyAlignment="0" applyProtection="0"/>
    <xf numFmtId="174" fontId="11" fillId="0" borderId="0">
      <protection locked="0"/>
    </xf>
    <xf numFmtId="175" fontId="3" fillId="0" borderId="0" applyFont="0" applyFill="0" applyBorder="0" applyAlignment="0" applyProtection="0"/>
    <xf numFmtId="176" fontId="11" fillId="0" borderId="0">
      <protection locked="0"/>
    </xf>
    <xf numFmtId="177" fontId="11" fillId="0" borderId="0">
      <protection locked="0"/>
    </xf>
    <xf numFmtId="178" fontId="12" fillId="0" borderId="0">
      <protection locked="0"/>
    </xf>
    <xf numFmtId="178" fontId="12" fillId="0" borderId="0">
      <protection locked="0"/>
    </xf>
    <xf numFmtId="0" fontId="4" fillId="0" borderId="0" applyNumberFormat="0" applyFill="0" applyBorder="0" applyAlignment="0" applyProtection="0">
      <alignment vertical="top"/>
      <protection locked="0"/>
    </xf>
    <xf numFmtId="179" fontId="11" fillId="0" borderId="0">
      <protection locked="0"/>
    </xf>
    <xf numFmtId="0" fontId="13" fillId="0" borderId="0"/>
    <xf numFmtId="0" fontId="17" fillId="0" borderId="0"/>
    <xf numFmtId="0" fontId="3" fillId="0" borderId="0"/>
    <xf numFmtId="0" fontId="17" fillId="0" borderId="0"/>
    <xf numFmtId="178" fontId="11" fillId="0" borderId="1">
      <protection locked="0"/>
    </xf>
    <xf numFmtId="0" fontId="18" fillId="0" borderId="31" applyNumberFormat="0" applyFill="0" applyAlignment="0" applyProtection="0"/>
  </cellStyleXfs>
  <cellXfs count="192">
    <xf numFmtId="0" fontId="0" fillId="0" borderId="0" xfId="0"/>
    <xf numFmtId="0" fontId="0" fillId="2" borderId="0" xfId="0" applyFill="1" applyProtection="1">
      <protection locked="0" hidden="1"/>
    </xf>
    <xf numFmtId="0" fontId="0" fillId="3" borderId="0" xfId="0" applyFill="1" applyBorder="1" applyAlignment="1" applyProtection="1">
      <alignment horizontal="left"/>
      <protection locked="0" hidden="1"/>
    </xf>
    <xf numFmtId="0" fontId="0" fillId="3" borderId="0" xfId="0" applyFill="1" applyBorder="1" applyAlignment="1" applyProtection="1">
      <alignment horizontal="left"/>
      <protection hidden="1"/>
    </xf>
    <xf numFmtId="0" fontId="3" fillId="4" borderId="2" xfId="0" applyFont="1" applyFill="1" applyBorder="1" applyAlignment="1" applyProtection="1">
      <alignment horizontal="left"/>
      <protection hidden="1"/>
    </xf>
    <xf numFmtId="0" fontId="2" fillId="5" borderId="3" xfId="0" applyFont="1" applyFill="1" applyBorder="1" applyAlignment="1" applyProtection="1">
      <alignment horizontal="left"/>
      <protection hidden="1"/>
    </xf>
    <xf numFmtId="0" fontId="0" fillId="5" borderId="3" xfId="0" applyNumberFormat="1" applyFill="1" applyBorder="1" applyAlignment="1" applyProtection="1">
      <protection hidden="1"/>
    </xf>
    <xf numFmtId="165" fontId="0" fillId="5" borderId="3" xfId="0" applyNumberFormat="1" applyFill="1" applyBorder="1" applyAlignment="1" applyProtection="1">
      <protection hidden="1"/>
    </xf>
    <xf numFmtId="0" fontId="2" fillId="5" borderId="0" xfId="0" applyFont="1" applyFill="1" applyBorder="1" applyAlignment="1" applyProtection="1">
      <alignment horizontal="left"/>
      <protection hidden="1"/>
    </xf>
    <xf numFmtId="165" fontId="0" fillId="5" borderId="0" xfId="0" applyNumberFormat="1" applyFill="1" applyBorder="1" applyAlignment="1" applyProtection="1">
      <protection hidden="1"/>
    </xf>
    <xf numFmtId="0" fontId="0" fillId="5" borderId="0" xfId="0" applyFill="1" applyBorder="1" applyAlignment="1" applyProtection="1">
      <alignment horizontal="left"/>
      <protection hidden="1"/>
    </xf>
    <xf numFmtId="0" fontId="0" fillId="5" borderId="0" xfId="0" applyNumberFormat="1" applyFill="1" applyBorder="1" applyAlignment="1" applyProtection="1">
      <protection hidden="1"/>
    </xf>
    <xf numFmtId="0" fontId="0" fillId="5" borderId="0" xfId="0" applyFill="1" applyProtection="1">
      <protection hidden="1"/>
    </xf>
    <xf numFmtId="167" fontId="0" fillId="5" borderId="0" xfId="0" applyNumberFormat="1" applyFill="1" applyBorder="1" applyAlignment="1" applyProtection="1">
      <protection hidden="1"/>
    </xf>
    <xf numFmtId="165" fontId="3" fillId="5" borderId="0" xfId="0" applyNumberFormat="1" applyFont="1" applyFill="1" applyBorder="1" applyAlignment="1" applyProtection="1">
      <protection hidden="1"/>
    </xf>
    <xf numFmtId="0" fontId="2" fillId="5" borderId="0" xfId="0" quotePrefix="1" applyFont="1" applyFill="1" applyBorder="1" applyAlignment="1" applyProtection="1">
      <alignment horizontal="left"/>
      <protection hidden="1"/>
    </xf>
    <xf numFmtId="0" fontId="3" fillId="5" borderId="0" xfId="0" applyFont="1" applyFill="1" applyBorder="1" applyAlignment="1" applyProtection="1">
      <alignment horizontal="left"/>
      <protection hidden="1"/>
    </xf>
    <xf numFmtId="167" fontId="0" fillId="5" borderId="0" xfId="0" applyNumberFormat="1" applyFill="1" applyBorder="1" applyAlignment="1" applyProtection="1">
      <alignment horizontal="left"/>
      <protection hidden="1"/>
    </xf>
    <xf numFmtId="0" fontId="3" fillId="5" borderId="2" xfId="0" applyFont="1" applyFill="1" applyBorder="1" applyProtection="1">
      <protection hidden="1"/>
    </xf>
    <xf numFmtId="0" fontId="0" fillId="5" borderId="0" xfId="0" applyFill="1" applyBorder="1" applyProtection="1">
      <protection hidden="1"/>
    </xf>
    <xf numFmtId="0" fontId="3" fillId="5" borderId="0" xfId="0" applyFont="1" applyFill="1" applyBorder="1" applyProtection="1">
      <protection hidden="1"/>
    </xf>
    <xf numFmtId="167" fontId="0" fillId="5" borderId="0" xfId="0" applyNumberFormat="1" applyFill="1" applyBorder="1" applyProtection="1">
      <protection hidden="1"/>
    </xf>
    <xf numFmtId="0" fontId="3" fillId="5" borderId="0" xfId="0" applyFont="1" applyFill="1" applyProtection="1">
      <protection hidden="1"/>
    </xf>
    <xf numFmtId="167" fontId="0" fillId="5" borderId="0" xfId="0" applyNumberFormat="1" applyFill="1" applyProtection="1">
      <protection hidden="1"/>
    </xf>
    <xf numFmtId="0" fontId="0" fillId="5" borderId="4" xfId="0" applyFill="1" applyBorder="1" applyAlignment="1" applyProtection="1">
      <alignment horizontal="left"/>
      <protection hidden="1"/>
    </xf>
    <xf numFmtId="0" fontId="0" fillId="5" borderId="5" xfId="0" applyFill="1" applyBorder="1" applyAlignment="1" applyProtection="1">
      <alignment horizontal="left"/>
      <protection hidden="1"/>
    </xf>
    <xf numFmtId="165" fontId="0" fillId="5" borderId="4" xfId="0" applyNumberFormat="1" applyFill="1" applyBorder="1" applyAlignment="1" applyProtection="1">
      <protection hidden="1"/>
    </xf>
    <xf numFmtId="3" fontId="3" fillId="5" borderId="0" xfId="0" applyNumberFormat="1" applyFont="1" applyFill="1" applyProtection="1">
      <protection hidden="1"/>
    </xf>
    <xf numFmtId="167" fontId="3" fillId="5" borderId="0" xfId="0" applyNumberFormat="1" applyFont="1" applyFill="1" applyProtection="1">
      <protection hidden="1"/>
    </xf>
    <xf numFmtId="0" fontId="5" fillId="5" borderId="0" xfId="0" applyFont="1" applyFill="1" applyProtection="1">
      <protection hidden="1"/>
    </xf>
    <xf numFmtId="169" fontId="0" fillId="5" borderId="0" xfId="0" applyNumberFormat="1" applyFill="1" applyBorder="1" applyAlignment="1" applyProtection="1">
      <alignment horizontal="right"/>
      <protection hidden="1"/>
    </xf>
    <xf numFmtId="0" fontId="6" fillId="5" borderId="0" xfId="0" applyFont="1" applyFill="1" applyProtection="1">
      <protection hidden="1"/>
    </xf>
    <xf numFmtId="3" fontId="3" fillId="5" borderId="0" xfId="0" quotePrefix="1" applyNumberFormat="1" applyFont="1" applyFill="1" applyAlignment="1" applyProtection="1">
      <alignment horizontal="left"/>
      <protection hidden="1"/>
    </xf>
    <xf numFmtId="3" fontId="3" fillId="5" borderId="6" xfId="0" applyNumberFormat="1" applyFont="1" applyFill="1" applyBorder="1" applyProtection="1">
      <protection hidden="1"/>
    </xf>
    <xf numFmtId="170" fontId="7" fillId="5" borderId="7" xfId="0" applyNumberFormat="1" applyFont="1" applyFill="1" applyBorder="1" applyAlignment="1" applyProtection="1">
      <alignment horizontal="center"/>
      <protection hidden="1"/>
    </xf>
    <xf numFmtId="0" fontId="7" fillId="5" borderId="7" xfId="0" applyFont="1" applyFill="1" applyBorder="1" applyAlignment="1" applyProtection="1">
      <alignment horizontal="center"/>
      <protection hidden="1"/>
    </xf>
    <xf numFmtId="0" fontId="7" fillId="5" borderId="8" xfId="0" applyFont="1" applyFill="1" applyBorder="1" applyAlignment="1" applyProtection="1">
      <alignment horizontal="center"/>
      <protection hidden="1"/>
    </xf>
    <xf numFmtId="168" fontId="8" fillId="5" borderId="7" xfId="0" applyNumberFormat="1" applyFont="1" applyFill="1" applyBorder="1" applyProtection="1">
      <protection hidden="1"/>
    </xf>
    <xf numFmtId="170" fontId="8" fillId="5" borderId="7" xfId="0" applyNumberFormat="1" applyFont="1" applyFill="1" applyBorder="1" applyProtection="1">
      <protection hidden="1"/>
    </xf>
    <xf numFmtId="171" fontId="8" fillId="5" borderId="7" xfId="0" applyNumberFormat="1" applyFont="1" applyFill="1" applyBorder="1" applyProtection="1">
      <protection hidden="1"/>
    </xf>
    <xf numFmtId="171" fontId="8" fillId="5" borderId="8" xfId="0" applyNumberFormat="1" applyFont="1" applyFill="1" applyBorder="1" applyProtection="1">
      <protection hidden="1"/>
    </xf>
    <xf numFmtId="0" fontId="8" fillId="5" borderId="9" xfId="0" applyFont="1" applyFill="1" applyBorder="1" applyProtection="1">
      <protection hidden="1"/>
    </xf>
    <xf numFmtId="0" fontId="8" fillId="5" borderId="0" xfId="0" applyFont="1" applyFill="1" applyBorder="1" applyProtection="1">
      <protection hidden="1"/>
    </xf>
    <xf numFmtId="0" fontId="9" fillId="5" borderId="10" xfId="0" applyFont="1" applyFill="1" applyBorder="1" applyProtection="1">
      <protection hidden="1"/>
    </xf>
    <xf numFmtId="0" fontId="8" fillId="5" borderId="0" xfId="0" applyFont="1" applyFill="1" applyProtection="1">
      <protection hidden="1"/>
    </xf>
    <xf numFmtId="170" fontId="7" fillId="5" borderId="0" xfId="0" applyNumberFormat="1" applyFont="1" applyFill="1" applyBorder="1" applyAlignment="1" applyProtection="1">
      <alignment horizontal="center"/>
      <protection hidden="1"/>
    </xf>
    <xf numFmtId="0" fontId="8" fillId="5" borderId="10" xfId="0" applyFont="1" applyFill="1" applyBorder="1" applyProtection="1">
      <protection hidden="1"/>
    </xf>
    <xf numFmtId="168" fontId="7" fillId="5" borderId="7" xfId="0" applyNumberFormat="1" applyFont="1" applyFill="1" applyBorder="1" applyProtection="1">
      <protection hidden="1"/>
    </xf>
    <xf numFmtId="0" fontId="3" fillId="6" borderId="0" xfId="0" applyFont="1" applyFill="1" applyBorder="1" applyAlignment="1" applyProtection="1">
      <alignment horizontal="left"/>
      <protection hidden="1"/>
    </xf>
    <xf numFmtId="0" fontId="0" fillId="6" borderId="0" xfId="0" applyFill="1" applyBorder="1" applyAlignment="1" applyProtection="1">
      <alignment horizontal="left"/>
      <protection hidden="1"/>
    </xf>
    <xf numFmtId="0" fontId="0" fillId="6" borderId="0" xfId="0" applyFill="1" applyBorder="1" applyAlignment="1" applyProtection="1">
      <alignment horizontal="left"/>
      <protection locked="0" hidden="1"/>
    </xf>
    <xf numFmtId="0" fontId="3" fillId="7" borderId="0" xfId="13" applyFont="1" applyFill="1" applyBorder="1" applyAlignment="1" applyProtection="1">
      <alignment horizontal="left"/>
      <protection hidden="1"/>
    </xf>
    <xf numFmtId="0" fontId="2" fillId="7" borderId="0" xfId="13" applyFont="1" applyFill="1" applyBorder="1" applyAlignment="1" applyProtection="1">
      <alignment horizontal="left"/>
      <protection hidden="1"/>
    </xf>
    <xf numFmtId="0" fontId="3" fillId="7" borderId="0" xfId="13" applyFont="1" applyFill="1" applyBorder="1" applyAlignment="1" applyProtection="1">
      <alignment horizontal="left"/>
      <protection locked="0" hidden="1"/>
    </xf>
    <xf numFmtId="0" fontId="3" fillId="2" borderId="0" xfId="0" applyFont="1" applyFill="1" applyBorder="1" applyAlignment="1" applyProtection="1">
      <alignment horizontal="left"/>
      <protection hidden="1"/>
    </xf>
    <xf numFmtId="0" fontId="4" fillId="2" borderId="0" xfId="9" applyFill="1" applyBorder="1" applyAlignment="1" applyProtection="1">
      <alignment horizontal="left"/>
      <protection hidden="1"/>
    </xf>
    <xf numFmtId="167" fontId="0" fillId="2" borderId="0" xfId="0" applyNumberFormat="1" applyFill="1" applyBorder="1" applyAlignment="1" applyProtection="1">
      <alignment horizontal="left"/>
      <protection hidden="1"/>
    </xf>
    <xf numFmtId="0" fontId="0" fillId="8" borderId="0" xfId="0" applyFill="1" applyBorder="1" applyAlignment="1" applyProtection="1">
      <alignment horizontal="center"/>
      <protection locked="0" hidden="1"/>
    </xf>
    <xf numFmtId="0" fontId="2" fillId="9" borderId="11" xfId="0" applyFont="1" applyFill="1" applyBorder="1" applyAlignment="1" applyProtection="1">
      <alignment horizontal="left"/>
      <protection hidden="1"/>
    </xf>
    <xf numFmtId="0" fontId="2" fillId="10" borderId="11" xfId="0" applyFont="1" applyFill="1" applyBorder="1" applyAlignment="1" applyProtection="1">
      <alignment horizontal="left"/>
      <protection hidden="1"/>
    </xf>
    <xf numFmtId="0" fontId="2" fillId="11" borderId="12" xfId="0" applyFont="1" applyFill="1" applyBorder="1" applyAlignment="1" applyProtection="1">
      <alignment horizontal="left"/>
      <protection hidden="1"/>
    </xf>
    <xf numFmtId="0" fontId="0" fillId="11" borderId="13" xfId="0" applyFill="1" applyBorder="1" applyAlignment="1" applyProtection="1">
      <alignment horizontal="left"/>
      <protection hidden="1"/>
    </xf>
    <xf numFmtId="0" fontId="0" fillId="11" borderId="14" xfId="0" applyFill="1" applyBorder="1" applyAlignment="1" applyProtection="1">
      <alignment horizontal="left"/>
      <protection hidden="1"/>
    </xf>
    <xf numFmtId="166" fontId="2" fillId="8" borderId="0" xfId="0" applyNumberFormat="1" applyFont="1" applyFill="1" applyBorder="1" applyAlignment="1" applyProtection="1">
      <alignment horizontal="left"/>
      <protection locked="0" hidden="1"/>
    </xf>
    <xf numFmtId="0" fontId="2" fillId="8" borderId="0" xfId="0" applyFont="1" applyFill="1" applyBorder="1" applyAlignment="1" applyProtection="1">
      <alignment horizontal="left"/>
      <protection hidden="1"/>
    </xf>
    <xf numFmtId="3" fontId="4" fillId="5" borderId="0" xfId="9" applyNumberFormat="1" applyFill="1" applyAlignment="1" applyProtection="1">
      <protection hidden="1"/>
    </xf>
    <xf numFmtId="0" fontId="0" fillId="7" borderId="0" xfId="0" applyFill="1" applyBorder="1" applyAlignment="1" applyProtection="1">
      <alignment horizontal="left"/>
      <protection locked="0" hidden="1"/>
    </xf>
    <xf numFmtId="0" fontId="2" fillId="12" borderId="3" xfId="0" applyFont="1" applyFill="1" applyBorder="1" applyAlignment="1" applyProtection="1">
      <alignment horizontal="left"/>
      <protection hidden="1"/>
    </xf>
    <xf numFmtId="0" fontId="1" fillId="13" borderId="0" xfId="13" applyFont="1" applyFill="1" applyBorder="1" applyAlignment="1" applyProtection="1">
      <alignment horizontal="center"/>
      <protection locked="0" hidden="1"/>
    </xf>
    <xf numFmtId="0" fontId="1" fillId="5" borderId="0" xfId="0" applyFont="1" applyFill="1" applyProtection="1">
      <protection hidden="1"/>
    </xf>
    <xf numFmtId="0" fontId="1" fillId="5" borderId="0" xfId="0" applyFont="1" applyFill="1" applyBorder="1" applyAlignment="1" applyProtection="1">
      <alignment horizontal="left"/>
      <protection hidden="1"/>
    </xf>
    <xf numFmtId="165" fontId="1" fillId="5" borderId="2" xfId="0" applyNumberFormat="1" applyFont="1" applyFill="1" applyBorder="1" applyAlignment="1" applyProtection="1">
      <alignment horizontal="left"/>
      <protection hidden="1"/>
    </xf>
    <xf numFmtId="0" fontId="1" fillId="5" borderId="2" xfId="0" applyFont="1" applyFill="1" applyBorder="1" applyAlignment="1" applyProtection="1">
      <alignment horizontal="left"/>
      <protection hidden="1"/>
    </xf>
    <xf numFmtId="0" fontId="1" fillId="11" borderId="2" xfId="0" applyFont="1" applyFill="1" applyBorder="1" applyAlignment="1" applyProtection="1">
      <alignment horizontal="left"/>
      <protection hidden="1"/>
    </xf>
    <xf numFmtId="4" fontId="3" fillId="5" borderId="0" xfId="0" applyNumberFormat="1" applyFont="1" applyFill="1" applyProtection="1">
      <protection hidden="1"/>
    </xf>
    <xf numFmtId="167" fontId="2" fillId="5" borderId="0" xfId="0" applyNumberFormat="1" applyFont="1" applyFill="1" applyBorder="1" applyAlignment="1" applyProtection="1">
      <protection hidden="1"/>
    </xf>
    <xf numFmtId="164" fontId="0" fillId="5" borderId="0" xfId="0" applyNumberFormat="1" applyFill="1" applyBorder="1" applyAlignment="1" applyProtection="1">
      <alignment horizontal="left"/>
      <protection hidden="1"/>
    </xf>
    <xf numFmtId="164" fontId="0" fillId="5" borderId="0" xfId="0" applyNumberFormat="1" applyFill="1" applyBorder="1" applyAlignment="1" applyProtection="1">
      <protection hidden="1"/>
    </xf>
    <xf numFmtId="3" fontId="1" fillId="5" borderId="0" xfId="0" applyNumberFormat="1" applyFont="1" applyFill="1" applyProtection="1">
      <protection hidden="1"/>
    </xf>
    <xf numFmtId="0" fontId="3" fillId="5" borderId="0" xfId="13" applyFill="1" applyBorder="1" applyAlignment="1">
      <alignment horizontal="left"/>
    </xf>
    <xf numFmtId="165" fontId="3" fillId="5" borderId="0" xfId="13" applyNumberFormat="1" applyFill="1" applyBorder="1" applyAlignment="1"/>
    <xf numFmtId="165" fontId="3" fillId="5" borderId="0" xfId="13" applyNumberFormat="1" applyFill="1" applyBorder="1" applyAlignment="1" applyProtection="1">
      <protection hidden="1"/>
    </xf>
    <xf numFmtId="0" fontId="3" fillId="5" borderId="0" xfId="13" applyFill="1" applyBorder="1"/>
    <xf numFmtId="0" fontId="3" fillId="5" borderId="0" xfId="13" applyFill="1"/>
    <xf numFmtId="0" fontId="2" fillId="5" borderId="0" xfId="13" applyFont="1" applyFill="1" applyBorder="1" applyAlignment="1" applyProtection="1">
      <alignment horizontal="left"/>
      <protection hidden="1"/>
    </xf>
    <xf numFmtId="0" fontId="3" fillId="5" borderId="0" xfId="13" applyFill="1" applyProtection="1">
      <protection hidden="1"/>
    </xf>
    <xf numFmtId="0" fontId="15" fillId="5" borderId="15" xfId="13" applyFont="1" applyFill="1" applyBorder="1" applyAlignment="1" applyProtection="1">
      <alignment horizontal="left"/>
      <protection hidden="1"/>
    </xf>
    <xf numFmtId="165" fontId="3" fillId="5" borderId="15" xfId="13" applyNumberFormat="1" applyFill="1" applyBorder="1" applyAlignment="1" applyProtection="1">
      <protection hidden="1"/>
    </xf>
    <xf numFmtId="0" fontId="3" fillId="5" borderId="15" xfId="13" applyFill="1" applyBorder="1"/>
    <xf numFmtId="0" fontId="3" fillId="5" borderId="16" xfId="13" applyNumberFormat="1" applyFill="1" applyBorder="1" applyAlignment="1" applyProtection="1">
      <protection hidden="1"/>
    </xf>
    <xf numFmtId="0" fontId="3" fillId="5" borderId="0" xfId="13" applyFill="1" applyBorder="1" applyAlignment="1" applyProtection="1">
      <alignment horizontal="left"/>
      <protection hidden="1"/>
    </xf>
    <xf numFmtId="0" fontId="3" fillId="5" borderId="17" xfId="13" applyNumberFormat="1" applyFill="1" applyBorder="1" applyAlignment="1" applyProtection="1">
      <protection hidden="1"/>
    </xf>
    <xf numFmtId="165" fontId="3" fillId="5" borderId="17" xfId="13" applyNumberFormat="1" applyFill="1" applyBorder="1" applyAlignment="1" applyProtection="1">
      <protection hidden="1"/>
    </xf>
    <xf numFmtId="0" fontId="3" fillId="5" borderId="17" xfId="13" applyFill="1" applyBorder="1"/>
    <xf numFmtId="0" fontId="15" fillId="5" borderId="0" xfId="13" applyFont="1" applyFill="1" applyBorder="1" applyAlignment="1" applyProtection="1">
      <alignment horizontal="left"/>
      <protection hidden="1"/>
    </xf>
    <xf numFmtId="0" fontId="3" fillId="5" borderId="18" xfId="13" applyFill="1" applyBorder="1" applyAlignment="1" applyProtection="1">
      <alignment horizontal="left"/>
      <protection hidden="1"/>
    </xf>
    <xf numFmtId="0" fontId="1" fillId="5" borderId="0" xfId="13" applyFont="1" applyFill="1" applyBorder="1" applyAlignment="1" applyProtection="1">
      <alignment horizontal="left"/>
      <protection hidden="1"/>
    </xf>
    <xf numFmtId="0" fontId="3" fillId="8" borderId="0" xfId="13" applyFill="1" applyBorder="1" applyAlignment="1" applyProtection="1">
      <alignment horizontal="center"/>
      <protection locked="0" hidden="1"/>
    </xf>
    <xf numFmtId="0" fontId="2" fillId="5" borderId="18" xfId="13" quotePrefix="1" applyFont="1" applyFill="1" applyBorder="1" applyAlignment="1" applyProtection="1">
      <alignment horizontal="left"/>
      <protection hidden="1"/>
    </xf>
    <xf numFmtId="165" fontId="3" fillId="5" borderId="0" xfId="13" applyNumberFormat="1" applyFill="1" applyBorder="1" applyAlignment="1" applyProtection="1">
      <alignment horizontal="left"/>
      <protection hidden="1"/>
    </xf>
    <xf numFmtId="165" fontId="1" fillId="5" borderId="0" xfId="13" applyNumberFormat="1" applyFont="1" applyFill="1" applyBorder="1" applyAlignment="1" applyProtection="1">
      <alignment horizontal="left"/>
      <protection hidden="1"/>
    </xf>
    <xf numFmtId="0" fontId="1" fillId="5" borderId="18" xfId="13" applyFont="1" applyFill="1" applyBorder="1" applyAlignment="1" applyProtection="1">
      <alignment horizontal="left"/>
      <protection hidden="1"/>
    </xf>
    <xf numFmtId="0" fontId="3" fillId="5" borderId="18" xfId="13" applyFill="1" applyBorder="1" applyProtection="1">
      <protection hidden="1"/>
    </xf>
    <xf numFmtId="0" fontId="3" fillId="5" borderId="18" xfId="13" applyFill="1" applyBorder="1"/>
    <xf numFmtId="165" fontId="1" fillId="5" borderId="0" xfId="13" applyNumberFormat="1" applyFont="1" applyFill="1" applyBorder="1" applyAlignment="1" applyProtection="1">
      <protection hidden="1"/>
    </xf>
    <xf numFmtId="0" fontId="3" fillId="5" borderId="19" xfId="13" applyFill="1" applyBorder="1"/>
    <xf numFmtId="0" fontId="3" fillId="5" borderId="20" xfId="13" applyFill="1" applyBorder="1"/>
    <xf numFmtId="165" fontId="1" fillId="5" borderId="20" xfId="13" applyNumberFormat="1" applyFont="1" applyFill="1" applyBorder="1" applyAlignment="1" applyProtection="1">
      <protection hidden="1"/>
    </xf>
    <xf numFmtId="3" fontId="3" fillId="5" borderId="0" xfId="0" applyNumberFormat="1" applyFont="1" applyFill="1" applyBorder="1" applyProtection="1">
      <protection hidden="1"/>
    </xf>
    <xf numFmtId="0" fontId="3" fillId="0" borderId="0" xfId="13" applyProtection="1">
      <protection hidden="1"/>
    </xf>
    <xf numFmtId="0" fontId="1" fillId="0" borderId="0" xfId="13" applyFont="1" applyProtection="1">
      <protection hidden="1"/>
    </xf>
    <xf numFmtId="167" fontId="3" fillId="0" borderId="0" xfId="13" applyNumberFormat="1" applyProtection="1">
      <protection hidden="1"/>
    </xf>
    <xf numFmtId="171" fontId="8" fillId="14" borderId="0" xfId="13" applyNumberFormat="1" applyFont="1" applyFill="1" applyBorder="1" applyProtection="1">
      <protection hidden="1"/>
    </xf>
    <xf numFmtId="180" fontId="8" fillId="14" borderId="0" xfId="13" applyNumberFormat="1" applyFont="1" applyFill="1" applyBorder="1" applyProtection="1">
      <protection hidden="1"/>
    </xf>
    <xf numFmtId="181" fontId="8" fillId="14" borderId="0" xfId="13" applyNumberFormat="1" applyFont="1" applyFill="1" applyBorder="1" applyProtection="1">
      <protection hidden="1"/>
    </xf>
    <xf numFmtId="0" fontId="3" fillId="5" borderId="0" xfId="13" applyFill="1" applyBorder="1" applyProtection="1">
      <protection hidden="1"/>
    </xf>
    <xf numFmtId="0" fontId="8" fillId="14" borderId="0" xfId="13" applyFont="1" applyFill="1" applyBorder="1" applyProtection="1">
      <protection hidden="1"/>
    </xf>
    <xf numFmtId="168" fontId="7" fillId="14" borderId="0" xfId="13" applyNumberFormat="1" applyFont="1" applyFill="1" applyBorder="1" applyProtection="1">
      <protection hidden="1"/>
    </xf>
    <xf numFmtId="0" fontId="2" fillId="16" borderId="0" xfId="13" applyFont="1" applyFill="1" applyBorder="1" applyAlignment="1" applyProtection="1">
      <alignment horizontal="left"/>
      <protection hidden="1"/>
    </xf>
    <xf numFmtId="165" fontId="3" fillId="16" borderId="0" xfId="13" applyNumberFormat="1" applyFont="1" applyFill="1" applyBorder="1" applyAlignment="1" applyProtection="1">
      <protection hidden="1"/>
    </xf>
    <xf numFmtId="165" fontId="1" fillId="16" borderId="21" xfId="13" applyNumberFormat="1" applyFont="1" applyFill="1" applyBorder="1" applyAlignment="1" applyProtection="1">
      <protection hidden="1"/>
    </xf>
    <xf numFmtId="0" fontId="0" fillId="16" borderId="0" xfId="0" applyFill="1" applyBorder="1" applyAlignment="1" applyProtection="1">
      <alignment horizontal="left"/>
      <protection hidden="1"/>
    </xf>
    <xf numFmtId="164" fontId="1" fillId="4" borderId="0" xfId="13" applyNumberFormat="1" applyFont="1" applyFill="1" applyBorder="1" applyAlignment="1" applyProtection="1">
      <alignment horizontal="right"/>
      <protection locked="0" hidden="1"/>
    </xf>
    <xf numFmtId="164" fontId="3" fillId="6" borderId="0" xfId="13" applyNumberFormat="1" applyFill="1" applyBorder="1" applyAlignment="1" applyProtection="1">
      <protection locked="0" hidden="1"/>
    </xf>
    <xf numFmtId="164" fontId="3" fillId="8" borderId="0" xfId="13" applyNumberFormat="1" applyFill="1" applyBorder="1" applyAlignment="1" applyProtection="1">
      <protection locked="0" hidden="1"/>
    </xf>
    <xf numFmtId="164" fontId="1" fillId="9" borderId="0" xfId="13" applyNumberFormat="1" applyFont="1" applyFill="1" applyBorder="1" applyAlignment="1" applyProtection="1">
      <alignment horizontal="right"/>
      <protection hidden="1"/>
    </xf>
    <xf numFmtId="164" fontId="3" fillId="7" borderId="0" xfId="0" applyNumberFormat="1" applyFont="1" applyFill="1" applyBorder="1" applyAlignment="1" applyProtection="1">
      <protection locked="0" hidden="1"/>
    </xf>
    <xf numFmtId="164" fontId="0" fillId="8" borderId="0" xfId="0" applyNumberFormat="1" applyFill="1" applyBorder="1" applyAlignment="1" applyProtection="1">
      <alignment horizontal="left"/>
      <protection hidden="1"/>
    </xf>
    <xf numFmtId="164" fontId="0" fillId="6" borderId="0" xfId="0" applyNumberFormat="1" applyFill="1" applyBorder="1" applyAlignment="1" applyProtection="1">
      <alignment horizontal="left"/>
      <protection hidden="1"/>
    </xf>
    <xf numFmtId="164" fontId="0" fillId="2" borderId="0" xfId="0" applyNumberFormat="1" applyFill="1" applyBorder="1" applyAlignment="1" applyProtection="1">
      <alignment horizontal="left"/>
      <protection hidden="1"/>
    </xf>
    <xf numFmtId="164" fontId="0" fillId="8" borderId="0" xfId="0" applyNumberFormat="1" applyFill="1" applyBorder="1" applyAlignment="1" applyProtection="1">
      <alignment horizontal="left"/>
      <protection locked="0" hidden="1"/>
    </xf>
    <xf numFmtId="164" fontId="0" fillId="12" borderId="2" xfId="0" applyNumberFormat="1" applyFill="1" applyBorder="1" applyProtection="1">
      <protection hidden="1"/>
    </xf>
    <xf numFmtId="164" fontId="0" fillId="12" borderId="2" xfId="0" applyNumberFormat="1" applyFill="1" applyBorder="1" applyAlignment="1" applyProtection="1">
      <alignment horizontal="left"/>
      <protection hidden="1"/>
    </xf>
    <xf numFmtId="164" fontId="0" fillId="3" borderId="2" xfId="0" applyNumberFormat="1" applyFill="1" applyBorder="1" applyProtection="1">
      <protection hidden="1"/>
    </xf>
    <xf numFmtId="164" fontId="0" fillId="5" borderId="0" xfId="0" applyNumberFormat="1" applyFill="1" applyBorder="1" applyProtection="1">
      <protection hidden="1"/>
    </xf>
    <xf numFmtId="164" fontId="0" fillId="4" borderId="2" xfId="0" applyNumberFormat="1" applyFill="1" applyBorder="1" applyProtection="1">
      <protection hidden="1"/>
    </xf>
    <xf numFmtId="164" fontId="0" fillId="10" borderId="0" xfId="0" applyNumberFormat="1" applyFill="1" applyBorder="1" applyAlignment="1" applyProtection="1">
      <alignment horizontal="left"/>
      <protection locked="0" hidden="1"/>
    </xf>
    <xf numFmtId="164" fontId="0" fillId="4" borderId="2" xfId="0" applyNumberFormat="1" applyFill="1" applyBorder="1" applyAlignment="1" applyProtection="1">
      <alignment horizontal="left"/>
      <protection hidden="1"/>
    </xf>
    <xf numFmtId="164" fontId="0" fillId="3" borderId="2" xfId="0" applyNumberFormat="1" applyFill="1" applyBorder="1" applyAlignment="1" applyProtection="1">
      <protection hidden="1"/>
    </xf>
    <xf numFmtId="164" fontId="0" fillId="10" borderId="2" xfId="0" applyNumberFormat="1" applyFill="1" applyBorder="1" applyAlignment="1" applyProtection="1">
      <alignment horizontal="left"/>
      <protection hidden="1"/>
    </xf>
    <xf numFmtId="164" fontId="2" fillId="9" borderId="11" xfId="0" applyNumberFormat="1" applyFont="1" applyFill="1" applyBorder="1" applyAlignment="1" applyProtection="1">
      <protection hidden="1"/>
    </xf>
    <xf numFmtId="164" fontId="2" fillId="10" borderId="11" xfId="0" applyNumberFormat="1" applyFont="1" applyFill="1" applyBorder="1" applyAlignment="1" applyProtection="1">
      <protection hidden="1"/>
    </xf>
    <xf numFmtId="164" fontId="3" fillId="8" borderId="15" xfId="13" applyNumberFormat="1" applyFill="1" applyBorder="1" applyAlignment="1" applyProtection="1">
      <protection locked="0" hidden="1"/>
    </xf>
    <xf numFmtId="164" fontId="3" fillId="15" borderId="0" xfId="13" applyNumberFormat="1" applyFill="1" applyBorder="1" applyAlignment="1" applyProtection="1">
      <protection hidden="1"/>
    </xf>
    <xf numFmtId="164" fontId="3" fillId="5" borderId="0" xfId="13" applyNumberFormat="1" applyFill="1" applyBorder="1" applyAlignment="1" applyProtection="1">
      <protection hidden="1"/>
    </xf>
    <xf numFmtId="164" fontId="3" fillId="7" borderId="0" xfId="13" applyNumberFormat="1" applyFill="1" applyBorder="1" applyAlignment="1" applyProtection="1">
      <alignment horizontal="left"/>
      <protection hidden="1"/>
    </xf>
    <xf numFmtId="164" fontId="3" fillId="8" borderId="0" xfId="13" applyNumberFormat="1" applyFill="1" applyBorder="1" applyAlignment="1" applyProtection="1">
      <alignment horizontal="left"/>
      <protection hidden="1"/>
    </xf>
    <xf numFmtId="164" fontId="3" fillId="8" borderId="0" xfId="13" applyNumberFormat="1" applyFill="1" applyBorder="1" applyAlignment="1" applyProtection="1">
      <alignment horizontal="left"/>
      <protection locked="0"/>
    </xf>
    <xf numFmtId="164" fontId="3" fillId="5" borderId="0" xfId="13" applyNumberFormat="1" applyFill="1" applyBorder="1" applyAlignment="1" applyProtection="1">
      <alignment horizontal="left"/>
      <protection hidden="1"/>
    </xf>
    <xf numFmtId="164" fontId="3" fillId="5" borderId="0" xfId="13" applyNumberFormat="1" applyFill="1"/>
    <xf numFmtId="164" fontId="3" fillId="8" borderId="0" xfId="13" applyNumberFormat="1" applyFill="1" applyBorder="1" applyAlignment="1" applyProtection="1">
      <alignment horizontal="right"/>
      <protection hidden="1"/>
    </xf>
    <xf numFmtId="164" fontId="3" fillId="3" borderId="0" xfId="13" applyNumberFormat="1" applyFill="1" applyBorder="1" applyAlignment="1" applyProtection="1">
      <alignment horizontal="left"/>
      <protection hidden="1"/>
    </xf>
    <xf numFmtId="164" fontId="1" fillId="8" borderId="0" xfId="13" applyNumberFormat="1" applyFont="1" applyFill="1" applyBorder="1" applyAlignment="1" applyProtection="1">
      <alignment horizontal="left"/>
      <protection locked="0" hidden="1"/>
    </xf>
    <xf numFmtId="164" fontId="3" fillId="8" borderId="0" xfId="13" applyNumberFormat="1" applyFill="1" applyBorder="1" applyAlignment="1" applyProtection="1">
      <alignment horizontal="left"/>
      <protection locked="0" hidden="1"/>
    </xf>
    <xf numFmtId="164" fontId="1" fillId="12" borderId="0" xfId="13" applyNumberFormat="1" applyFont="1" applyFill="1" applyBorder="1" applyAlignment="1" applyProtection="1">
      <alignment horizontal="left"/>
      <protection hidden="1"/>
    </xf>
    <xf numFmtId="164" fontId="3" fillId="8" borderId="17" xfId="13" applyNumberFormat="1" applyFill="1" applyBorder="1" applyAlignment="1" applyProtection="1">
      <protection hidden="1"/>
    </xf>
    <xf numFmtId="164" fontId="3" fillId="3" borderId="17" xfId="13" applyNumberFormat="1" applyFill="1" applyBorder="1" applyAlignment="1" applyProtection="1">
      <protection hidden="1"/>
    </xf>
    <xf numFmtId="164" fontId="3" fillId="5" borderId="17" xfId="13" applyNumberFormat="1" applyFill="1" applyBorder="1" applyAlignment="1" applyProtection="1">
      <protection hidden="1"/>
    </xf>
    <xf numFmtId="164" fontId="3" fillId="12" borderId="17" xfId="13" applyNumberFormat="1" applyFill="1" applyBorder="1" applyAlignment="1" applyProtection="1">
      <protection hidden="1"/>
    </xf>
    <xf numFmtId="164" fontId="3" fillId="4" borderId="17" xfId="13" applyNumberFormat="1" applyFill="1" applyBorder="1" applyAlignment="1" applyProtection="1">
      <protection hidden="1"/>
    </xf>
    <xf numFmtId="164" fontId="3" fillId="5" borderId="17" xfId="13" applyNumberFormat="1" applyFill="1" applyBorder="1" applyProtection="1">
      <protection hidden="1"/>
    </xf>
    <xf numFmtId="164" fontId="3" fillId="15" borderId="17" xfId="13" applyNumberFormat="1" applyFill="1" applyBorder="1"/>
    <xf numFmtId="164" fontId="3" fillId="5" borderId="17" xfId="13" applyNumberFormat="1" applyFill="1" applyBorder="1"/>
    <xf numFmtId="164" fontId="2" fillId="9" borderId="22" xfId="13" applyNumberFormat="1" applyFont="1" applyFill="1" applyBorder="1"/>
    <xf numFmtId="0" fontId="0" fillId="5" borderId="23" xfId="0" applyFill="1" applyBorder="1" applyAlignment="1" applyProtection="1">
      <alignment horizontal="left"/>
      <protection hidden="1"/>
    </xf>
    <xf numFmtId="167" fontId="2" fillId="5" borderId="23" xfId="0" applyNumberFormat="1" applyFont="1" applyFill="1" applyBorder="1" applyAlignment="1" applyProtection="1">
      <protection hidden="1"/>
    </xf>
    <xf numFmtId="165" fontId="0" fillId="5" borderId="24" xfId="0" applyNumberFormat="1" applyFill="1" applyBorder="1" applyAlignment="1" applyProtection="1">
      <protection hidden="1"/>
    </xf>
    <xf numFmtId="165" fontId="3" fillId="5" borderId="25" xfId="13" applyNumberFormat="1" applyFill="1" applyBorder="1" applyAlignment="1"/>
    <xf numFmtId="167" fontId="0" fillId="5" borderId="26" xfId="0" applyNumberFormat="1" applyFill="1" applyBorder="1" applyAlignment="1" applyProtection="1">
      <protection hidden="1"/>
    </xf>
    <xf numFmtId="0" fontId="2" fillId="5" borderId="25" xfId="13" applyFont="1" applyFill="1" applyBorder="1" applyAlignment="1" applyProtection="1">
      <alignment horizontal="left"/>
      <protection hidden="1"/>
    </xf>
    <xf numFmtId="0" fontId="1" fillId="5" borderId="25" xfId="13" applyFont="1" applyFill="1" applyBorder="1" applyAlignment="1">
      <alignment horizontal="left"/>
    </xf>
    <xf numFmtId="0" fontId="2" fillId="5" borderId="25" xfId="13" quotePrefix="1" applyFont="1" applyFill="1" applyBorder="1" applyAlignment="1" applyProtection="1">
      <alignment horizontal="left"/>
      <protection hidden="1"/>
    </xf>
    <xf numFmtId="0" fontId="3" fillId="5" borderId="25" xfId="13" applyFill="1" applyBorder="1" applyAlignment="1">
      <alignment horizontal="left"/>
    </xf>
    <xf numFmtId="164" fontId="0" fillId="5" borderId="26" xfId="0" applyNumberFormat="1" applyFill="1" applyBorder="1" applyAlignment="1" applyProtection="1">
      <protection hidden="1"/>
    </xf>
    <xf numFmtId="0" fontId="2" fillId="5" borderId="25" xfId="0" applyFont="1" applyFill="1" applyBorder="1" applyAlignment="1" applyProtection="1">
      <alignment horizontal="left"/>
      <protection hidden="1"/>
    </xf>
    <xf numFmtId="0" fontId="1" fillId="5" borderId="0" xfId="13" applyFont="1" applyFill="1" applyBorder="1"/>
    <xf numFmtId="0" fontId="2" fillId="5" borderId="27" xfId="0" applyFont="1" applyFill="1" applyBorder="1" applyAlignment="1" applyProtection="1">
      <alignment horizontal="left"/>
      <protection hidden="1"/>
    </xf>
    <xf numFmtId="0" fontId="0" fillId="5" borderId="28" xfId="0" applyFill="1" applyBorder="1" applyAlignment="1" applyProtection="1">
      <alignment horizontal="left"/>
      <protection hidden="1"/>
    </xf>
    <xf numFmtId="167" fontId="2" fillId="5" borderId="28" xfId="0" applyNumberFormat="1" applyFont="1" applyFill="1" applyBorder="1" applyAlignment="1" applyProtection="1">
      <protection hidden="1"/>
    </xf>
    <xf numFmtId="0" fontId="3" fillId="5" borderId="28" xfId="13" applyFill="1" applyBorder="1"/>
    <xf numFmtId="0" fontId="2" fillId="17" borderId="11" xfId="13" applyFont="1" applyFill="1" applyBorder="1" applyAlignment="1" applyProtection="1">
      <alignment horizontal="left"/>
      <protection hidden="1"/>
    </xf>
    <xf numFmtId="0" fontId="2" fillId="17" borderId="29" xfId="0" applyFont="1" applyFill="1" applyBorder="1" applyAlignment="1" applyProtection="1">
      <alignment horizontal="left"/>
      <protection hidden="1"/>
    </xf>
    <xf numFmtId="164" fontId="0" fillId="18" borderId="0" xfId="0" applyNumberFormat="1" applyFill="1" applyBorder="1" applyAlignment="1" applyProtection="1">
      <alignment horizontal="left"/>
      <protection hidden="1"/>
    </xf>
    <xf numFmtId="164" fontId="0" fillId="17" borderId="0" xfId="0" applyNumberFormat="1" applyFill="1" applyBorder="1" applyAlignment="1" applyProtection="1">
      <alignment horizontal="left"/>
      <protection hidden="1"/>
    </xf>
    <xf numFmtId="164" fontId="0" fillId="19" borderId="0" xfId="0" applyNumberFormat="1" applyFill="1" applyBorder="1" applyAlignment="1" applyProtection="1">
      <alignment horizontal="left"/>
      <protection hidden="1"/>
    </xf>
    <xf numFmtId="0" fontId="0" fillId="18" borderId="0" xfId="0" applyFill="1" applyBorder="1" applyAlignment="1" applyProtection="1">
      <alignment horizontal="center"/>
      <protection hidden="1"/>
    </xf>
    <xf numFmtId="164" fontId="0" fillId="20" borderId="0" xfId="0" applyNumberFormat="1" applyFill="1" applyBorder="1" applyAlignment="1" applyProtection="1">
      <alignment horizontal="left"/>
      <protection hidden="1"/>
    </xf>
    <xf numFmtId="164" fontId="0" fillId="17" borderId="26" xfId="0" applyNumberFormat="1" applyFill="1" applyBorder="1" applyAlignment="1" applyProtection="1">
      <protection hidden="1"/>
    </xf>
    <xf numFmtId="164" fontId="0" fillId="18" borderId="26" xfId="0" applyNumberFormat="1" applyFill="1" applyBorder="1" applyAlignment="1" applyProtection="1">
      <protection hidden="1"/>
    </xf>
    <xf numFmtId="164" fontId="0" fillId="21" borderId="26" xfId="0" applyNumberFormat="1" applyFill="1" applyBorder="1" applyAlignment="1" applyProtection="1">
      <protection hidden="1"/>
    </xf>
    <xf numFmtId="164" fontId="0" fillId="22" borderId="26" xfId="0" applyNumberFormat="1" applyFill="1" applyBorder="1" applyAlignment="1" applyProtection="1">
      <protection hidden="1"/>
    </xf>
    <xf numFmtId="164" fontId="2" fillId="23" borderId="30" xfId="0" applyNumberFormat="1" applyFont="1" applyFill="1" applyBorder="1" applyAlignment="1" applyProtection="1">
      <protection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BIBTVABREYNECRMHDAC.xlsx" TargetMode="External"/><Relationship Id="rId7" Type="http://schemas.openxmlformats.org/officeDocument/2006/relationships/printerSettings" Target="../printerSettings/printerSettings1.bin"/><Relationship Id="rId2" Type="http://schemas.openxmlformats.org/officeDocument/2006/relationships/hyperlink" Target="VBIBTVABREYNECRMHAK.xlsx" TargetMode="External"/><Relationship Id="rId1" Type="http://schemas.openxmlformats.org/officeDocument/2006/relationships/hyperlink" Target="VBIBTVABREYNECRMHAV.xlsx" TargetMode="External"/><Relationship Id="rId6" Type="http://schemas.openxmlformats.org/officeDocument/2006/relationships/hyperlink" Target="livret.xlsx" TargetMode="External"/><Relationship Id="rId5" Type="http://schemas.openxmlformats.org/officeDocument/2006/relationships/hyperlink" Target="http://www.logement.irisnet.be/primes-et-aides/carte-renovation-de-lhabitat" TargetMode="External"/><Relationship Id="rId4" Type="http://schemas.openxmlformats.org/officeDocument/2006/relationships/hyperlink" Target="VBIBTVABREYNECRMHDV.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256"/>
  <sheetViews>
    <sheetView tabSelected="1" zoomScaleNormal="100" workbookViewId="0">
      <selection activeCell="B2" sqref="B2"/>
    </sheetView>
  </sheetViews>
  <sheetFormatPr defaultRowHeight="12.75" x14ac:dyDescent="0.2"/>
  <cols>
    <col min="1" max="1" width="49.42578125" style="12" customWidth="1"/>
    <col min="2" max="2" width="21.5703125" style="12" customWidth="1"/>
    <col min="3" max="3" width="19.5703125" style="12" bestFit="1" customWidth="1"/>
    <col min="4" max="4" width="15.42578125" style="12" customWidth="1"/>
    <col min="5" max="5" width="16.7109375" style="12" customWidth="1"/>
    <col min="6" max="6" width="12.28515625" style="12" customWidth="1"/>
    <col min="7" max="7" width="15.85546875" style="12" bestFit="1" customWidth="1"/>
    <col min="8" max="16" width="9.140625" style="12"/>
    <col min="17" max="17" width="12.140625" style="12" bestFit="1" customWidth="1"/>
    <col min="18" max="16384" width="9.140625" style="12"/>
  </cols>
  <sheetData>
    <row r="1" spans="1:7" ht="13.5" thickTop="1" x14ac:dyDescent="0.2">
      <c r="A1" s="67" t="s">
        <v>124</v>
      </c>
      <c r="B1" s="67"/>
      <c r="C1" s="67"/>
      <c r="D1" s="5"/>
      <c r="E1" s="6"/>
      <c r="F1" s="7"/>
      <c r="G1" s="7"/>
    </row>
    <row r="2" spans="1:7" x14ac:dyDescent="0.2">
      <c r="A2" s="8" t="s">
        <v>0</v>
      </c>
      <c r="B2" s="63"/>
      <c r="C2" s="64"/>
      <c r="D2" s="8"/>
      <c r="E2" s="9"/>
      <c r="F2" s="9"/>
      <c r="G2" s="9"/>
    </row>
    <row r="3" spans="1:7" x14ac:dyDescent="0.2">
      <c r="A3" s="8" t="s">
        <v>52</v>
      </c>
      <c r="B3" s="2"/>
      <c r="C3" s="3"/>
      <c r="D3" s="8"/>
      <c r="E3" s="9"/>
      <c r="F3" s="9"/>
      <c r="G3" s="11"/>
    </row>
    <row r="4" spans="1:7" x14ac:dyDescent="0.2">
      <c r="A4" s="118" t="s">
        <v>53</v>
      </c>
      <c r="B4" s="122">
        <v>0</v>
      </c>
      <c r="C4" s="121"/>
      <c r="D4" s="8"/>
      <c r="E4" s="9"/>
      <c r="F4" s="9"/>
      <c r="G4" s="11"/>
    </row>
    <row r="5" spans="1:7" x14ac:dyDescent="0.2">
      <c r="A5" s="118" t="s">
        <v>54</v>
      </c>
      <c r="B5" s="122">
        <v>0</v>
      </c>
      <c r="C5" s="121"/>
      <c r="D5" s="8"/>
      <c r="E5" s="9"/>
      <c r="F5" s="9"/>
      <c r="G5" s="11"/>
    </row>
    <row r="6" spans="1:7" x14ac:dyDescent="0.2">
      <c r="A6" s="118" t="s">
        <v>55</v>
      </c>
      <c r="B6" s="68" t="s">
        <v>85</v>
      </c>
      <c r="C6" s="121"/>
      <c r="D6" s="8"/>
      <c r="E6" s="9"/>
      <c r="F6" s="9"/>
      <c r="G6" s="11"/>
    </row>
    <row r="7" spans="1:7" x14ac:dyDescent="0.2">
      <c r="A7" s="119" t="s">
        <v>56</v>
      </c>
      <c r="B7" s="123">
        <v>0</v>
      </c>
      <c r="F7" s="9"/>
    </row>
    <row r="8" spans="1:7" x14ac:dyDescent="0.2">
      <c r="A8" s="119" t="s">
        <v>57</v>
      </c>
      <c r="B8" s="124">
        <v>0</v>
      </c>
      <c r="C8" s="10"/>
      <c r="F8" s="9"/>
    </row>
    <row r="9" spans="1:7" x14ac:dyDescent="0.2">
      <c r="A9" s="120" t="s">
        <v>58</v>
      </c>
      <c r="B9" s="125">
        <f>IF(B7&lt;B5,B5/2+B4+B8,B5+B4+B8)</f>
        <v>0</v>
      </c>
      <c r="C9" s="10"/>
      <c r="D9" s="9"/>
      <c r="E9" s="13"/>
      <c r="F9" s="9"/>
    </row>
    <row r="10" spans="1:7" x14ac:dyDescent="0.2">
      <c r="A10" s="10" t="s">
        <v>59</v>
      </c>
      <c r="B10" s="126">
        <v>0</v>
      </c>
      <c r="C10" s="10"/>
      <c r="F10" s="9"/>
    </row>
    <row r="11" spans="1:7" x14ac:dyDescent="0.2">
      <c r="A11" s="48" t="s">
        <v>2</v>
      </c>
      <c r="B11" s="49"/>
      <c r="C11" s="50" t="s">
        <v>86</v>
      </c>
      <c r="D11" s="14"/>
      <c r="E11" s="13"/>
      <c r="F11" s="9"/>
    </row>
    <row r="12" spans="1:7" x14ac:dyDescent="0.2">
      <c r="A12" s="54" t="s">
        <v>60</v>
      </c>
      <c r="B12" s="55" t="s">
        <v>62</v>
      </c>
      <c r="C12" s="1" t="s">
        <v>86</v>
      </c>
      <c r="F12" s="9"/>
      <c r="G12" s="13"/>
    </row>
    <row r="13" spans="1:7" x14ac:dyDescent="0.2">
      <c r="A13" s="51" t="s">
        <v>61</v>
      </c>
      <c r="B13" s="52"/>
      <c r="C13" s="53" t="s">
        <v>86</v>
      </c>
      <c r="F13" s="9"/>
      <c r="G13" s="13"/>
    </row>
    <row r="14" spans="1:7" ht="13.5" thickBot="1" x14ac:dyDescent="0.25">
      <c r="A14" s="15" t="s">
        <v>3</v>
      </c>
      <c r="B14" s="8"/>
      <c r="C14" s="8"/>
      <c r="D14" s="8"/>
      <c r="E14" s="9"/>
      <c r="F14" s="9"/>
      <c r="G14" s="9"/>
    </row>
    <row r="15" spans="1:7" ht="14.25" thickTop="1" thickBot="1" x14ac:dyDescent="0.25">
      <c r="A15" s="58" t="s">
        <v>89</v>
      </c>
      <c r="B15" s="8"/>
      <c r="C15" s="8"/>
      <c r="D15" s="8"/>
      <c r="E15" s="9"/>
      <c r="F15" s="9"/>
      <c r="G15" s="9"/>
    </row>
    <row r="16" spans="1:7" ht="14.25" thickTop="1" thickBot="1" x14ac:dyDescent="0.25">
      <c r="A16" s="8"/>
      <c r="B16" s="8"/>
      <c r="C16" s="8"/>
      <c r="D16" s="8"/>
      <c r="E16" s="9"/>
      <c r="F16" s="9"/>
      <c r="G16" s="9"/>
    </row>
    <row r="17" spans="1:7" ht="14.25" thickTop="1" thickBot="1" x14ac:dyDescent="0.25">
      <c r="A17" s="71" t="s">
        <v>63</v>
      </c>
      <c r="B17" s="8"/>
      <c r="C17" s="8"/>
      <c r="E17" s="131">
        <f>IF(AND(C13="oui",C11="oui"),F253-250,F253)</f>
        <v>0</v>
      </c>
    </row>
    <row r="18" spans="1:7" ht="13.5" thickTop="1" x14ac:dyDescent="0.2">
      <c r="A18" s="70" t="s">
        <v>64</v>
      </c>
      <c r="B18" s="10"/>
      <c r="C18" s="10"/>
      <c r="D18" s="127">
        <f>IF(C149&gt;=50,C149,50)</f>
        <v>50</v>
      </c>
      <c r="E18" s="77"/>
      <c r="F18" s="14"/>
      <c r="G18" s="13"/>
    </row>
    <row r="19" spans="1:7" x14ac:dyDescent="0.2">
      <c r="A19" s="70" t="s">
        <v>65</v>
      </c>
      <c r="B19" s="10"/>
      <c r="C19" s="10"/>
      <c r="D19" s="128">
        <f>C166</f>
        <v>0</v>
      </c>
      <c r="E19" s="77"/>
      <c r="F19" s="14"/>
      <c r="G19" s="13"/>
    </row>
    <row r="20" spans="1:7" x14ac:dyDescent="0.2">
      <c r="A20" s="70" t="s">
        <v>66</v>
      </c>
      <c r="B20" s="10"/>
      <c r="C20" s="10"/>
      <c r="D20" s="129">
        <f>A174+A175</f>
        <v>0</v>
      </c>
      <c r="E20" s="77"/>
      <c r="F20" s="14"/>
      <c r="G20" s="13"/>
    </row>
    <row r="21" spans="1:7" x14ac:dyDescent="0.2">
      <c r="A21" s="10" t="s">
        <v>67</v>
      </c>
      <c r="B21" s="10"/>
      <c r="C21" s="10"/>
      <c r="D21" s="130">
        <v>0</v>
      </c>
      <c r="E21" s="77"/>
      <c r="F21" s="9"/>
      <c r="G21" s="9"/>
    </row>
    <row r="22" spans="1:7" x14ac:dyDescent="0.2">
      <c r="A22" s="70" t="s">
        <v>68</v>
      </c>
      <c r="B22" s="10"/>
      <c r="C22" s="10"/>
      <c r="D22" s="127">
        <f>IF(B6="oui",(B4+B7)*21%,B7*21%)</f>
        <v>0</v>
      </c>
      <c r="E22" s="77"/>
      <c r="F22" s="9"/>
      <c r="G22" s="9"/>
    </row>
    <row r="23" spans="1:7" x14ac:dyDescent="0.2">
      <c r="A23" s="70" t="s">
        <v>69</v>
      </c>
      <c r="B23" s="57">
        <v>0</v>
      </c>
      <c r="C23" s="10"/>
      <c r="D23" s="127">
        <f>B23*30</f>
        <v>0</v>
      </c>
      <c r="E23" s="77"/>
      <c r="F23" s="9"/>
      <c r="G23" s="9"/>
    </row>
    <row r="24" spans="1:7" x14ac:dyDescent="0.2">
      <c r="A24" s="70" t="s">
        <v>70</v>
      </c>
      <c r="B24" s="10"/>
      <c r="C24" s="10"/>
      <c r="D24" s="130">
        <v>770</v>
      </c>
      <c r="E24" s="77"/>
      <c r="F24" s="9"/>
      <c r="G24" s="9"/>
    </row>
    <row r="25" spans="1:7" ht="13.5" thickBot="1" x14ac:dyDescent="0.25">
      <c r="A25" s="70" t="s">
        <v>71</v>
      </c>
      <c r="B25" s="10"/>
      <c r="C25" s="10"/>
      <c r="D25" s="130">
        <v>0</v>
      </c>
      <c r="E25" s="77"/>
      <c r="F25" s="9"/>
      <c r="G25" s="9"/>
    </row>
    <row r="26" spans="1:7" ht="14.25" thickTop="1" thickBot="1" x14ac:dyDescent="0.25">
      <c r="A26" s="72" t="s">
        <v>72</v>
      </c>
      <c r="B26" s="10"/>
      <c r="C26" s="10"/>
      <c r="E26" s="132">
        <f>SUM(D18:D25)</f>
        <v>820</v>
      </c>
      <c r="F26" s="9"/>
      <c r="G26" s="9"/>
    </row>
    <row r="27" spans="1:7" ht="14.25" thickTop="1" thickBot="1" x14ac:dyDescent="0.25">
      <c r="B27" s="10"/>
      <c r="C27" s="10"/>
      <c r="D27" s="18" t="s">
        <v>68</v>
      </c>
      <c r="E27" s="133">
        <f>(E17+D24)*21%</f>
        <v>161.69999999999999</v>
      </c>
      <c r="F27" s="9"/>
      <c r="G27" s="9"/>
    </row>
    <row r="28" spans="1:7" ht="14.25" thickTop="1" thickBot="1" x14ac:dyDescent="0.25">
      <c r="A28" s="19"/>
      <c r="B28" s="10"/>
      <c r="C28" s="10"/>
      <c r="D28" s="20"/>
      <c r="E28" s="134"/>
      <c r="F28" s="9"/>
      <c r="G28" s="9"/>
    </row>
    <row r="29" spans="1:7" ht="14.25" thickTop="1" thickBot="1" x14ac:dyDescent="0.25">
      <c r="A29" s="4" t="s">
        <v>73</v>
      </c>
      <c r="B29" s="10"/>
      <c r="C29" s="10"/>
      <c r="D29" s="22"/>
      <c r="E29" s="135">
        <f>SUM(E17:E27)</f>
        <v>981.7</v>
      </c>
      <c r="F29" s="9"/>
      <c r="G29" s="9"/>
    </row>
    <row r="30" spans="1:7" ht="14.25" thickTop="1" thickBot="1" x14ac:dyDescent="0.25">
      <c r="A30" s="16"/>
      <c r="B30" s="10"/>
      <c r="C30" s="10"/>
      <c r="D30" s="22"/>
      <c r="E30" s="23"/>
      <c r="F30" s="9"/>
      <c r="G30" s="9"/>
    </row>
    <row r="31" spans="1:7" ht="14.25" thickTop="1" thickBot="1" x14ac:dyDescent="0.25">
      <c r="A31" s="59" t="s">
        <v>75</v>
      </c>
      <c r="B31" s="10"/>
      <c r="C31" s="10"/>
      <c r="D31" s="17"/>
      <c r="E31" s="9"/>
      <c r="F31" s="9"/>
      <c r="G31" s="9"/>
    </row>
    <row r="32" spans="1:7" ht="13.5" thickTop="1" x14ac:dyDescent="0.2">
      <c r="E32" s="9"/>
      <c r="F32" s="9"/>
      <c r="G32" s="9"/>
    </row>
    <row r="33" spans="1:7" x14ac:dyDescent="0.2">
      <c r="A33" s="70" t="s">
        <v>74</v>
      </c>
      <c r="B33" s="10"/>
      <c r="C33" s="10"/>
      <c r="D33" s="136">
        <v>0</v>
      </c>
      <c r="E33" s="9"/>
      <c r="F33" s="9"/>
      <c r="G33" s="9"/>
    </row>
    <row r="34" spans="1:7" ht="13.5" thickBot="1" x14ac:dyDescent="0.25">
      <c r="A34" s="16"/>
      <c r="B34" s="10"/>
      <c r="C34" s="10"/>
      <c r="D34" s="76"/>
      <c r="E34" s="9"/>
      <c r="F34" s="9"/>
      <c r="G34" s="9"/>
    </row>
    <row r="35" spans="1:7" ht="14.25" thickTop="1" thickBot="1" x14ac:dyDescent="0.25">
      <c r="A35" s="60" t="s">
        <v>76</v>
      </c>
      <c r="B35" s="61"/>
      <c r="C35" s="62"/>
      <c r="D35" s="76"/>
      <c r="E35" s="9"/>
      <c r="F35" s="9"/>
      <c r="G35" s="9"/>
    </row>
    <row r="36" spans="1:7" ht="13.5" thickTop="1" x14ac:dyDescent="0.2">
      <c r="A36" s="16"/>
      <c r="B36" s="10"/>
      <c r="C36" s="10"/>
      <c r="D36" s="76"/>
      <c r="E36" s="9"/>
      <c r="F36" s="9"/>
      <c r="G36" s="9"/>
    </row>
    <row r="37" spans="1:7" x14ac:dyDescent="0.2">
      <c r="A37" s="70" t="s">
        <v>77</v>
      </c>
      <c r="B37" s="10"/>
      <c r="C37" s="66" t="s">
        <v>88</v>
      </c>
      <c r="D37" s="130">
        <v>0</v>
      </c>
    </row>
    <row r="38" spans="1:7" x14ac:dyDescent="0.2">
      <c r="A38" s="70" t="s">
        <v>78</v>
      </c>
      <c r="B38" s="10"/>
      <c r="C38" s="66" t="s">
        <v>87</v>
      </c>
      <c r="D38" s="130">
        <v>0</v>
      </c>
      <c r="E38" s="9"/>
      <c r="F38" s="9"/>
      <c r="G38" s="9"/>
    </row>
    <row r="39" spans="1:7" x14ac:dyDescent="0.2">
      <c r="A39" s="70" t="s">
        <v>79</v>
      </c>
      <c r="B39" s="57">
        <v>0</v>
      </c>
      <c r="C39" s="66" t="s">
        <v>87</v>
      </c>
      <c r="D39" s="127">
        <f>B39*35</f>
        <v>0</v>
      </c>
      <c r="E39" s="9"/>
      <c r="F39" s="9"/>
      <c r="G39" s="9"/>
    </row>
    <row r="40" spans="1:7" x14ac:dyDescent="0.2">
      <c r="A40" s="70" t="s">
        <v>80</v>
      </c>
      <c r="B40" s="10"/>
      <c r="C40" s="66" t="s">
        <v>87</v>
      </c>
      <c r="D40" s="130">
        <v>0</v>
      </c>
      <c r="E40" s="9"/>
      <c r="F40" s="9"/>
      <c r="G40" s="9"/>
    </row>
    <row r="41" spans="1:7" ht="13.5" thickBot="1" x14ac:dyDescent="0.25">
      <c r="A41" s="16"/>
      <c r="B41" s="10"/>
      <c r="C41" s="10"/>
      <c r="D41" s="76"/>
      <c r="E41" s="9"/>
      <c r="F41" s="9"/>
      <c r="G41" s="9"/>
    </row>
    <row r="42" spans="1:7" ht="14.25" thickTop="1" thickBot="1" x14ac:dyDescent="0.25">
      <c r="A42" s="73" t="s">
        <v>81</v>
      </c>
      <c r="B42" s="10"/>
      <c r="C42" s="10"/>
      <c r="D42" s="137">
        <f>E162</f>
        <v>0</v>
      </c>
      <c r="E42" s="9"/>
      <c r="F42" s="9"/>
      <c r="G42" s="9"/>
    </row>
    <row r="43" spans="1:7" ht="14.25" thickTop="1" thickBot="1" x14ac:dyDescent="0.25">
      <c r="A43" s="70"/>
      <c r="B43" s="10"/>
      <c r="C43" s="18" t="s">
        <v>68</v>
      </c>
      <c r="D43" s="138">
        <f>F161</f>
        <v>0</v>
      </c>
      <c r="F43" s="9"/>
      <c r="G43" s="9"/>
    </row>
    <row r="44" spans="1:7" ht="14.25" thickTop="1" thickBot="1" x14ac:dyDescent="0.25">
      <c r="A44" s="70"/>
      <c r="B44" s="10"/>
      <c r="C44" s="10"/>
      <c r="D44" s="76"/>
      <c r="E44" s="9"/>
      <c r="F44" s="9"/>
      <c r="G44" s="9"/>
    </row>
    <row r="45" spans="1:7" ht="14.25" thickTop="1" thickBot="1" x14ac:dyDescent="0.25">
      <c r="A45" s="73" t="s">
        <v>82</v>
      </c>
      <c r="B45" s="10"/>
      <c r="C45" s="10"/>
      <c r="D45" s="139">
        <f>E168</f>
        <v>0</v>
      </c>
      <c r="E45" s="9"/>
      <c r="F45" s="9"/>
      <c r="G45" s="9"/>
    </row>
    <row r="46" spans="1:7" ht="14.25" thickTop="1" thickBot="1" x14ac:dyDescent="0.25">
      <c r="A46" s="10"/>
      <c r="B46" s="10"/>
      <c r="C46" s="18" t="s">
        <v>68</v>
      </c>
      <c r="D46" s="138">
        <f>F168</f>
        <v>0</v>
      </c>
      <c r="F46" s="9"/>
      <c r="G46" s="13"/>
    </row>
    <row r="47" spans="1:7" ht="14.25" thickTop="1" thickBot="1" x14ac:dyDescent="0.25">
      <c r="A47" s="10"/>
      <c r="B47" s="10"/>
      <c r="C47" s="10"/>
      <c r="D47" s="20"/>
      <c r="E47" s="13"/>
      <c r="F47" s="9"/>
      <c r="G47" s="13"/>
    </row>
    <row r="48" spans="1:7" ht="14.25" thickTop="1" thickBot="1" x14ac:dyDescent="0.25">
      <c r="A48" s="58" t="s">
        <v>83</v>
      </c>
      <c r="B48" s="10"/>
      <c r="C48" s="10"/>
      <c r="D48" s="20"/>
      <c r="E48" s="140">
        <f>E29+D42+D43</f>
        <v>981.7</v>
      </c>
      <c r="F48" s="9"/>
      <c r="G48" s="13"/>
    </row>
    <row r="49" spans="1:7" ht="14.25" thickTop="1" thickBot="1" x14ac:dyDescent="0.25">
      <c r="A49" s="10"/>
      <c r="B49" s="10"/>
      <c r="C49" s="10"/>
      <c r="D49" s="20"/>
      <c r="E49" s="77"/>
      <c r="F49" s="9"/>
      <c r="G49" s="13"/>
    </row>
    <row r="50" spans="1:7" ht="14.25" thickTop="1" thickBot="1" x14ac:dyDescent="0.25">
      <c r="A50" s="59" t="s">
        <v>84</v>
      </c>
      <c r="B50" s="24"/>
      <c r="C50" s="10"/>
      <c r="D50" s="25"/>
      <c r="E50" s="141">
        <f>D33+D45+D46</f>
        <v>0</v>
      </c>
      <c r="F50" s="26"/>
      <c r="G50" s="13"/>
    </row>
    <row r="51" spans="1:7" ht="14.25" thickTop="1" thickBot="1" x14ac:dyDescent="0.25"/>
    <row r="52" spans="1:7" ht="14.25" thickTop="1" thickBot="1" x14ac:dyDescent="0.25">
      <c r="A52" s="180" t="s">
        <v>108</v>
      </c>
      <c r="B52" s="85"/>
      <c r="C52" s="85"/>
      <c r="D52" s="85"/>
      <c r="E52" s="85"/>
      <c r="F52" s="85"/>
      <c r="G52" s="85"/>
    </row>
    <row r="53" spans="1:7" ht="14.25" thickTop="1" thickBot="1" x14ac:dyDescent="0.25">
      <c r="A53" s="85"/>
      <c r="B53" s="85"/>
      <c r="C53" s="85"/>
      <c r="D53" s="85"/>
      <c r="E53" s="85"/>
      <c r="F53" s="85"/>
      <c r="G53" s="85"/>
    </row>
    <row r="54" spans="1:7" ht="13.5" thickTop="1" x14ac:dyDescent="0.2">
      <c r="A54" s="86" t="s">
        <v>109</v>
      </c>
      <c r="B54" s="87" t="s">
        <v>95</v>
      </c>
      <c r="C54" s="142">
        <v>0</v>
      </c>
      <c r="D54" s="88"/>
      <c r="E54" s="87"/>
      <c r="F54" s="87"/>
      <c r="G54" s="89"/>
    </row>
    <row r="55" spans="1:7" x14ac:dyDescent="0.2">
      <c r="A55" s="90"/>
      <c r="B55" s="81" t="s">
        <v>96</v>
      </c>
      <c r="C55" s="124">
        <v>0</v>
      </c>
      <c r="D55" s="83"/>
      <c r="E55" s="81"/>
      <c r="F55" s="81"/>
      <c r="G55" s="91"/>
    </row>
    <row r="56" spans="1:7" x14ac:dyDescent="0.2">
      <c r="A56" s="90"/>
      <c r="B56" s="81" t="s">
        <v>97</v>
      </c>
      <c r="C56" s="143">
        <f>SUM(C54:C55)</f>
        <v>0</v>
      </c>
      <c r="D56" s="83"/>
      <c r="E56" s="81"/>
      <c r="F56" s="81"/>
      <c r="G56" s="92"/>
    </row>
    <row r="57" spans="1:7" x14ac:dyDescent="0.2">
      <c r="A57" s="90"/>
      <c r="B57" s="81"/>
      <c r="C57" s="144"/>
      <c r="D57" s="83"/>
      <c r="E57" s="83"/>
      <c r="F57" s="83"/>
      <c r="G57" s="93"/>
    </row>
    <row r="58" spans="1:7" x14ac:dyDescent="0.2">
      <c r="A58" s="94" t="s">
        <v>110</v>
      </c>
      <c r="B58" s="81"/>
      <c r="C58" s="123">
        <v>0</v>
      </c>
      <c r="D58" s="83"/>
      <c r="E58" s="83"/>
      <c r="F58" s="83"/>
      <c r="G58" s="93"/>
    </row>
    <row r="59" spans="1:7" x14ac:dyDescent="0.2">
      <c r="A59" s="95"/>
      <c r="B59" s="90"/>
      <c r="C59" s="90"/>
      <c r="D59" s="83"/>
      <c r="E59" s="83"/>
      <c r="F59" s="83"/>
      <c r="G59" s="93"/>
    </row>
    <row r="60" spans="1:7" x14ac:dyDescent="0.2">
      <c r="A60" s="96" t="s">
        <v>111</v>
      </c>
      <c r="B60" s="90"/>
      <c r="C60" s="97" t="s">
        <v>86</v>
      </c>
      <c r="D60" s="83"/>
      <c r="E60" s="83"/>
      <c r="F60" s="83"/>
      <c r="G60" s="93"/>
    </row>
    <row r="61" spans="1:7" x14ac:dyDescent="0.2">
      <c r="A61" s="70" t="s">
        <v>125</v>
      </c>
      <c r="C61" s="97">
        <v>1</v>
      </c>
      <c r="D61" s="83"/>
      <c r="E61" s="83"/>
      <c r="F61" s="83"/>
      <c r="G61" s="93"/>
    </row>
    <row r="62" spans="1:7" x14ac:dyDescent="0.2">
      <c r="A62" s="98" t="s">
        <v>3</v>
      </c>
      <c r="B62" s="84"/>
      <c r="C62" s="84"/>
      <c r="D62" s="84"/>
      <c r="E62" s="81"/>
      <c r="F62" s="81"/>
      <c r="G62" s="92"/>
    </row>
    <row r="63" spans="1:7" x14ac:dyDescent="0.2">
      <c r="A63" s="95"/>
      <c r="B63" s="90"/>
      <c r="C63" s="90"/>
      <c r="D63" s="99"/>
      <c r="E63" s="81"/>
      <c r="F63" s="100" t="s">
        <v>63</v>
      </c>
      <c r="G63" s="155">
        <f>IF(C60= "oui",E231/2+4.239,E231)</f>
        <v>0</v>
      </c>
    </row>
    <row r="64" spans="1:7" x14ac:dyDescent="0.2">
      <c r="A64" s="96" t="s">
        <v>100</v>
      </c>
      <c r="B64" s="90"/>
      <c r="C64" s="90"/>
      <c r="D64" s="146">
        <f>C56/100</f>
        <v>0</v>
      </c>
      <c r="E64" s="81"/>
      <c r="F64" s="96" t="s">
        <v>112</v>
      </c>
      <c r="G64" s="156">
        <f>G63*21/100</f>
        <v>0</v>
      </c>
    </row>
    <row r="65" spans="1:7" x14ac:dyDescent="0.2">
      <c r="A65" s="96" t="s">
        <v>101</v>
      </c>
      <c r="B65" s="90"/>
      <c r="C65" s="90"/>
      <c r="D65" s="147">
        <v>0</v>
      </c>
      <c r="E65" s="81"/>
      <c r="F65" s="81"/>
      <c r="G65" s="157"/>
    </row>
    <row r="66" spans="1:7" x14ac:dyDescent="0.2">
      <c r="A66" s="90"/>
      <c r="B66" s="90"/>
      <c r="C66" s="90"/>
      <c r="D66" s="148"/>
      <c r="E66" s="81"/>
      <c r="F66" s="81"/>
      <c r="G66" s="157"/>
    </row>
    <row r="67" spans="1:7" x14ac:dyDescent="0.2">
      <c r="A67" s="96" t="s">
        <v>113</v>
      </c>
      <c r="B67" s="90"/>
      <c r="C67" s="145">
        <f>C56*0.3%</f>
        <v>0</v>
      </c>
      <c r="D67" s="149"/>
      <c r="E67" s="81"/>
      <c r="F67" s="81"/>
      <c r="G67" s="157"/>
    </row>
    <row r="68" spans="1:7" x14ac:dyDescent="0.2">
      <c r="A68" s="96" t="s">
        <v>114</v>
      </c>
      <c r="B68" s="90"/>
      <c r="C68" s="145">
        <f>A118*C61</f>
        <v>87.31</v>
      </c>
      <c r="D68" s="149"/>
      <c r="E68" s="81"/>
      <c r="F68" s="81"/>
      <c r="G68" s="157"/>
    </row>
    <row r="69" spans="1:7" x14ac:dyDescent="0.2">
      <c r="A69" s="96" t="s">
        <v>115</v>
      </c>
      <c r="B69" s="90"/>
      <c r="C69" s="90"/>
      <c r="D69" s="146">
        <f>IF((D217-C67-C68)&lt;22,D217+50,D217)</f>
        <v>150</v>
      </c>
      <c r="E69" s="81"/>
      <c r="F69" s="81"/>
      <c r="G69" s="157"/>
    </row>
    <row r="70" spans="1:7" x14ac:dyDescent="0.2">
      <c r="A70" s="96"/>
      <c r="B70" s="90"/>
      <c r="C70" s="90"/>
      <c r="D70" s="148"/>
      <c r="E70" s="81"/>
      <c r="F70" s="81"/>
      <c r="G70" s="157"/>
    </row>
    <row r="71" spans="1:7" x14ac:dyDescent="0.2">
      <c r="A71" s="96" t="s">
        <v>99</v>
      </c>
      <c r="B71" s="90"/>
      <c r="C71" s="90"/>
      <c r="D71" s="150">
        <f>50</f>
        <v>50</v>
      </c>
      <c r="E71" s="81"/>
      <c r="F71" s="81"/>
      <c r="G71" s="157"/>
    </row>
    <row r="72" spans="1:7" x14ac:dyDescent="0.2">
      <c r="A72" s="90"/>
      <c r="B72" s="90"/>
      <c r="C72" s="96" t="s">
        <v>112</v>
      </c>
      <c r="D72" s="151">
        <f>D71*21%</f>
        <v>10.5</v>
      </c>
      <c r="E72" s="81"/>
      <c r="F72" s="81"/>
      <c r="G72" s="157"/>
    </row>
    <row r="73" spans="1:7" x14ac:dyDescent="0.2">
      <c r="A73" s="90"/>
      <c r="B73" s="90"/>
      <c r="C73" s="96"/>
      <c r="D73" s="148"/>
      <c r="E73" s="81"/>
      <c r="F73" s="81"/>
      <c r="G73" s="157"/>
    </row>
    <row r="74" spans="1:7" x14ac:dyDescent="0.2">
      <c r="A74" s="96" t="s">
        <v>70</v>
      </c>
      <c r="B74" s="90"/>
      <c r="C74" s="90"/>
      <c r="D74" s="152">
        <f>660</f>
        <v>660</v>
      </c>
      <c r="E74" s="81"/>
      <c r="F74" s="81"/>
      <c r="G74" s="157"/>
    </row>
    <row r="75" spans="1:7" x14ac:dyDescent="0.2">
      <c r="A75" s="90"/>
      <c r="B75" s="90"/>
      <c r="C75" s="96" t="s">
        <v>112</v>
      </c>
      <c r="D75" s="151">
        <f>D74*21%</f>
        <v>138.6</v>
      </c>
      <c r="E75" s="81"/>
      <c r="F75" s="81"/>
      <c r="G75" s="157"/>
    </row>
    <row r="76" spans="1:7" x14ac:dyDescent="0.2">
      <c r="A76" s="90"/>
      <c r="B76" s="90"/>
      <c r="C76" s="96"/>
      <c r="D76" s="148"/>
      <c r="E76" s="81"/>
      <c r="F76" s="81"/>
      <c r="G76" s="157"/>
    </row>
    <row r="77" spans="1:7" x14ac:dyDescent="0.2">
      <c r="A77" s="96" t="s">
        <v>77</v>
      </c>
      <c r="B77" s="90"/>
      <c r="C77" s="96"/>
      <c r="D77" s="153">
        <v>0</v>
      </c>
      <c r="E77" s="81"/>
      <c r="F77" s="81"/>
      <c r="G77" s="157"/>
    </row>
    <row r="78" spans="1:7" x14ac:dyDescent="0.2">
      <c r="A78" s="101"/>
      <c r="B78" s="90"/>
      <c r="C78" s="96" t="s">
        <v>112</v>
      </c>
      <c r="D78" s="151">
        <f>D77*21%</f>
        <v>0</v>
      </c>
      <c r="E78" s="81"/>
      <c r="F78" s="81"/>
      <c r="G78" s="157"/>
    </row>
    <row r="79" spans="1:7" x14ac:dyDescent="0.2">
      <c r="A79" s="95"/>
      <c r="B79" s="90"/>
      <c r="C79" s="90"/>
      <c r="D79" s="148"/>
      <c r="E79" s="81"/>
      <c r="F79" s="81"/>
      <c r="G79" s="157"/>
    </row>
    <row r="80" spans="1:7" x14ac:dyDescent="0.2">
      <c r="A80" s="95"/>
      <c r="B80" s="90"/>
      <c r="C80" s="90" t="s">
        <v>103</v>
      </c>
      <c r="D80" s="154">
        <f>SUM(D64,D65,D69,D71,D74,D77)</f>
        <v>860</v>
      </c>
      <c r="E80" s="81"/>
      <c r="F80" s="100" t="s">
        <v>105</v>
      </c>
      <c r="G80" s="158">
        <f>G63</f>
        <v>0</v>
      </c>
    </row>
    <row r="81" spans="1:7" x14ac:dyDescent="0.2">
      <c r="A81" s="95"/>
      <c r="B81" s="90"/>
      <c r="C81" s="90"/>
      <c r="D81" s="90"/>
      <c r="E81" s="81"/>
      <c r="F81" s="90" t="s">
        <v>103</v>
      </c>
      <c r="G81" s="158">
        <f>D80</f>
        <v>860</v>
      </c>
    </row>
    <row r="82" spans="1:7" x14ac:dyDescent="0.2">
      <c r="A82" s="95"/>
      <c r="B82" s="90"/>
      <c r="C82" s="90"/>
      <c r="D82" s="90"/>
      <c r="E82" s="81"/>
      <c r="F82" s="100" t="s">
        <v>107</v>
      </c>
      <c r="G82" s="159">
        <f>SUM(G80+D80)</f>
        <v>860</v>
      </c>
    </row>
    <row r="83" spans="1:7" x14ac:dyDescent="0.2">
      <c r="A83" s="102"/>
      <c r="B83" s="85"/>
      <c r="C83" s="85"/>
      <c r="D83" s="85"/>
      <c r="E83" s="85"/>
      <c r="F83" s="85"/>
      <c r="G83" s="160"/>
    </row>
    <row r="84" spans="1:7" x14ac:dyDescent="0.2">
      <c r="A84" s="103"/>
      <c r="B84" s="83"/>
      <c r="C84" s="83"/>
      <c r="D84" s="83"/>
      <c r="E84" s="83"/>
      <c r="F84" s="104" t="s">
        <v>68</v>
      </c>
      <c r="G84" s="161">
        <f>SUM(D72,D75,D78,G64)</f>
        <v>149.1</v>
      </c>
    </row>
    <row r="85" spans="1:7" ht="13.5" thickBot="1" x14ac:dyDescent="0.25">
      <c r="A85" s="103"/>
      <c r="B85" s="83"/>
      <c r="C85" s="83"/>
      <c r="D85" s="83"/>
      <c r="E85" s="83"/>
      <c r="F85" s="83"/>
      <c r="G85" s="162"/>
    </row>
    <row r="86" spans="1:7" ht="14.25" thickTop="1" thickBot="1" x14ac:dyDescent="0.25">
      <c r="A86" s="105"/>
      <c r="B86" s="106"/>
      <c r="C86" s="106"/>
      <c r="D86" s="106"/>
      <c r="E86" s="106"/>
      <c r="F86" s="107" t="s">
        <v>116</v>
      </c>
      <c r="G86" s="163">
        <f>SUM(G82:G84)</f>
        <v>1009.1</v>
      </c>
    </row>
    <row r="87" spans="1:7" ht="14.25" thickTop="1" thickBot="1" x14ac:dyDescent="0.25"/>
    <row r="88" spans="1:7" ht="13.5" thickTop="1" x14ac:dyDescent="0.2">
      <c r="A88" s="181" t="s">
        <v>102</v>
      </c>
      <c r="B88" s="164"/>
      <c r="C88" s="164"/>
      <c r="D88" s="164"/>
      <c r="E88" s="165"/>
      <c r="F88" s="166"/>
      <c r="G88" s="13"/>
    </row>
    <row r="89" spans="1:7" x14ac:dyDescent="0.2">
      <c r="A89" s="167" t="s">
        <v>95</v>
      </c>
      <c r="B89" s="182">
        <v>0</v>
      </c>
      <c r="C89" s="10"/>
      <c r="D89" s="75"/>
      <c r="E89" s="9"/>
      <c r="F89" s="168"/>
    </row>
    <row r="90" spans="1:7" x14ac:dyDescent="0.2">
      <c r="A90" s="167" t="s">
        <v>96</v>
      </c>
      <c r="B90" s="182">
        <v>0</v>
      </c>
      <c r="C90" s="10"/>
      <c r="D90" s="75"/>
      <c r="E90" s="9"/>
      <c r="F90" s="168"/>
    </row>
    <row r="91" spans="1:7" x14ac:dyDescent="0.2">
      <c r="A91" s="167" t="s">
        <v>97</v>
      </c>
      <c r="B91" s="184">
        <f>SUM(B89:B90)</f>
        <v>0</v>
      </c>
      <c r="C91" s="10"/>
      <c r="D91" s="75"/>
      <c r="E91" s="9"/>
      <c r="F91" s="168"/>
    </row>
    <row r="92" spans="1:7" x14ac:dyDescent="0.2">
      <c r="A92" s="169"/>
      <c r="B92" s="10"/>
      <c r="C92" s="10"/>
      <c r="D92" s="75"/>
      <c r="E92" s="9"/>
      <c r="F92" s="168"/>
    </row>
    <row r="93" spans="1:7" x14ac:dyDescent="0.2">
      <c r="A93" s="170" t="s">
        <v>98</v>
      </c>
      <c r="B93" s="185">
        <v>1</v>
      </c>
      <c r="C93" s="10"/>
      <c r="D93" s="75"/>
      <c r="E93" s="9"/>
      <c r="F93" s="168"/>
    </row>
    <row r="94" spans="1:7" x14ac:dyDescent="0.2">
      <c r="A94" s="171" t="s">
        <v>3</v>
      </c>
      <c r="B94" s="10"/>
      <c r="C94" s="10"/>
      <c r="D94" s="75"/>
      <c r="E94" s="9"/>
      <c r="F94" s="168"/>
    </row>
    <row r="95" spans="1:7" x14ac:dyDescent="0.2">
      <c r="A95" s="172" t="s">
        <v>99</v>
      </c>
      <c r="B95" s="10"/>
      <c r="C95" s="182">
        <v>50</v>
      </c>
      <c r="D95" s="75"/>
      <c r="E95" s="80" t="s">
        <v>104</v>
      </c>
      <c r="F95" s="188">
        <f>J132</f>
        <v>0</v>
      </c>
    </row>
    <row r="96" spans="1:7" x14ac:dyDescent="0.2">
      <c r="A96" s="172" t="s">
        <v>100</v>
      </c>
      <c r="B96" s="10"/>
      <c r="C96" s="182">
        <v>50</v>
      </c>
      <c r="D96" s="75"/>
      <c r="E96" s="81"/>
      <c r="F96" s="173"/>
    </row>
    <row r="97" spans="1:23" x14ac:dyDescent="0.2">
      <c r="A97" s="172" t="s">
        <v>101</v>
      </c>
      <c r="B97" s="10"/>
      <c r="C97" s="186">
        <v>0</v>
      </c>
      <c r="D97" s="75"/>
      <c r="E97" s="81"/>
      <c r="F97" s="173"/>
    </row>
    <row r="98" spans="1:23" x14ac:dyDescent="0.2">
      <c r="A98" s="170" t="s">
        <v>70</v>
      </c>
      <c r="B98" s="10"/>
      <c r="C98" s="186">
        <f>I117</f>
        <v>185</v>
      </c>
      <c r="D98" s="75"/>
      <c r="E98" s="81"/>
      <c r="F98" s="173"/>
    </row>
    <row r="99" spans="1:23" x14ac:dyDescent="0.2">
      <c r="A99" s="174"/>
      <c r="B99" s="10"/>
      <c r="C99" s="76"/>
      <c r="D99" s="75"/>
      <c r="E99" s="81"/>
      <c r="F99" s="173"/>
    </row>
    <row r="100" spans="1:23" x14ac:dyDescent="0.2">
      <c r="A100" s="174"/>
      <c r="B100" s="79" t="s">
        <v>103</v>
      </c>
      <c r="C100" s="183">
        <f>SUM(C95:C98)</f>
        <v>285</v>
      </c>
      <c r="D100" s="75"/>
      <c r="E100" s="80" t="s">
        <v>105</v>
      </c>
      <c r="F100" s="187">
        <f>F95</f>
        <v>0</v>
      </c>
    </row>
    <row r="101" spans="1:23" x14ac:dyDescent="0.2">
      <c r="A101" s="174"/>
      <c r="B101" s="10"/>
      <c r="C101" s="10"/>
      <c r="D101" s="75"/>
      <c r="E101" s="80" t="s">
        <v>106</v>
      </c>
      <c r="F101" s="187">
        <f>C100</f>
        <v>285</v>
      </c>
    </row>
    <row r="102" spans="1:23" x14ac:dyDescent="0.2">
      <c r="A102" s="174"/>
      <c r="B102" s="10"/>
      <c r="C102" s="10"/>
      <c r="D102" s="75"/>
      <c r="E102" s="80" t="s">
        <v>107</v>
      </c>
      <c r="F102" s="189">
        <f>SUM(F100+C100)</f>
        <v>285</v>
      </c>
    </row>
    <row r="103" spans="1:23" x14ac:dyDescent="0.2">
      <c r="A103" s="174"/>
      <c r="B103" s="10"/>
      <c r="C103" s="10"/>
      <c r="D103" s="75"/>
      <c r="E103" s="82"/>
      <c r="F103" s="173"/>
    </row>
    <row r="104" spans="1:23" x14ac:dyDescent="0.2">
      <c r="A104" s="174"/>
      <c r="B104" s="10"/>
      <c r="C104" s="10"/>
      <c r="D104" s="75"/>
      <c r="E104" s="175" t="s">
        <v>68</v>
      </c>
      <c r="F104" s="190">
        <f>(C95+C98+F95)*21%</f>
        <v>49.35</v>
      </c>
    </row>
    <row r="105" spans="1:23" ht="13.5" thickBot="1" x14ac:dyDescent="0.25">
      <c r="A105" s="174"/>
      <c r="B105" s="10"/>
      <c r="C105" s="10"/>
      <c r="D105" s="75"/>
      <c r="E105" s="82"/>
      <c r="F105" s="173"/>
    </row>
    <row r="106" spans="1:23" ht="14.25" thickTop="1" thickBot="1" x14ac:dyDescent="0.25">
      <c r="A106" s="176"/>
      <c r="B106" s="177"/>
      <c r="C106" s="177"/>
      <c r="D106" s="178"/>
      <c r="E106" s="179" t="s">
        <v>105</v>
      </c>
      <c r="F106" s="191">
        <f>SUM(F102:F104)</f>
        <v>334.35</v>
      </c>
    </row>
    <row r="107" spans="1:23" ht="13.5" thickTop="1" x14ac:dyDescent="0.2"/>
    <row r="108" spans="1:23" x14ac:dyDescent="0.2">
      <c r="C108" s="65" t="s">
        <v>7</v>
      </c>
      <c r="D108" s="65" t="s">
        <v>8</v>
      </c>
      <c r="F108" s="23"/>
    </row>
    <row r="109" spans="1:23" x14ac:dyDescent="0.2">
      <c r="F109" s="22"/>
      <c r="G109" s="21"/>
      <c r="H109" s="27"/>
      <c r="I109" s="27"/>
      <c r="J109" s="27"/>
      <c r="K109" s="27"/>
      <c r="L109" s="27"/>
      <c r="M109" s="27"/>
      <c r="N109" s="27"/>
      <c r="O109" s="27"/>
      <c r="P109" s="27"/>
      <c r="Q109" s="27"/>
      <c r="R109" s="27"/>
      <c r="S109" s="27"/>
      <c r="T109" s="27"/>
      <c r="U109" s="27"/>
      <c r="V109" s="27"/>
      <c r="W109" s="27"/>
    </row>
    <row r="110" spans="1:23" x14ac:dyDescent="0.2">
      <c r="B110" s="27"/>
      <c r="C110" s="65" t="s">
        <v>5</v>
      </c>
      <c r="D110" s="65" t="s">
        <v>6</v>
      </c>
      <c r="F110" s="28"/>
      <c r="G110" s="27"/>
      <c r="H110" s="27"/>
      <c r="I110" s="27"/>
      <c r="J110" s="27"/>
      <c r="K110" s="27"/>
      <c r="L110" s="27"/>
      <c r="M110" s="27"/>
      <c r="N110" s="27"/>
      <c r="O110" s="27"/>
      <c r="P110" s="27"/>
      <c r="Q110" s="27"/>
      <c r="R110" s="27"/>
      <c r="S110" s="27"/>
      <c r="T110" s="27"/>
      <c r="U110" s="27"/>
      <c r="V110" s="27"/>
      <c r="W110" s="27"/>
    </row>
    <row r="111" spans="1:23" x14ac:dyDescent="0.2">
      <c r="B111" s="27"/>
      <c r="C111" s="65"/>
      <c r="D111" s="65"/>
      <c r="F111" s="28"/>
      <c r="G111" s="27"/>
      <c r="H111" s="27"/>
      <c r="I111" s="27"/>
      <c r="J111" s="27"/>
      <c r="K111" s="27"/>
      <c r="L111" s="27"/>
      <c r="M111" s="27"/>
      <c r="N111" s="27"/>
      <c r="O111" s="27"/>
      <c r="P111" s="27"/>
      <c r="Q111" s="27"/>
      <c r="R111" s="27"/>
      <c r="S111" s="27"/>
      <c r="T111" s="27"/>
      <c r="U111" s="27"/>
      <c r="V111" s="27"/>
      <c r="W111" s="27"/>
    </row>
    <row r="112" spans="1:23" x14ac:dyDescent="0.2">
      <c r="B112" s="27"/>
      <c r="C112" s="65" t="s">
        <v>126</v>
      </c>
      <c r="D112" s="65"/>
      <c r="F112" s="28"/>
      <c r="G112" s="27"/>
      <c r="H112" s="27"/>
      <c r="I112" s="27"/>
      <c r="J112" s="27"/>
      <c r="K112" s="27"/>
      <c r="L112" s="27"/>
      <c r="M112" s="27"/>
      <c r="N112" s="27"/>
      <c r="O112" s="27"/>
      <c r="P112" s="27"/>
      <c r="Q112" s="27"/>
      <c r="R112" s="27"/>
      <c r="S112" s="27"/>
      <c r="T112" s="27"/>
      <c r="U112" s="27"/>
      <c r="V112" s="27"/>
      <c r="W112" s="27"/>
    </row>
    <row r="113" spans="1:23" x14ac:dyDescent="0.2">
      <c r="B113" s="27"/>
      <c r="C113" s="65"/>
      <c r="D113" s="65"/>
      <c r="F113" s="28"/>
      <c r="G113" s="27"/>
      <c r="H113" s="27"/>
      <c r="I113" s="27"/>
      <c r="J113" s="27"/>
      <c r="K113" s="27"/>
      <c r="L113" s="27"/>
      <c r="M113" s="27"/>
      <c r="N113" s="27"/>
      <c r="O113" s="27"/>
      <c r="P113" s="27"/>
      <c r="Q113" s="27"/>
      <c r="R113" s="27"/>
      <c r="S113" s="27"/>
      <c r="T113" s="27"/>
      <c r="U113" s="27"/>
      <c r="V113" s="27"/>
      <c r="W113" s="27"/>
    </row>
    <row r="114" spans="1:23" hidden="1" x14ac:dyDescent="0.2">
      <c r="B114" s="27"/>
      <c r="C114" s="65"/>
      <c r="D114" s="65"/>
      <c r="F114" s="28"/>
      <c r="G114" s="27"/>
      <c r="H114" s="27"/>
      <c r="I114" s="27"/>
      <c r="J114" s="27"/>
      <c r="K114" s="27"/>
      <c r="L114" s="27"/>
      <c r="M114" s="27"/>
      <c r="N114" s="27"/>
      <c r="O114" s="27"/>
      <c r="P114" s="27"/>
      <c r="Q114" s="27"/>
      <c r="R114" s="27"/>
      <c r="S114" s="27"/>
      <c r="T114" s="27"/>
      <c r="U114" s="27"/>
      <c r="V114" s="27"/>
      <c r="W114" s="27"/>
    </row>
    <row r="115" spans="1:23" hidden="1" x14ac:dyDescent="0.2">
      <c r="B115" s="27"/>
      <c r="C115" s="65"/>
      <c r="D115" s="65"/>
      <c r="F115" s="28"/>
      <c r="G115" s="27"/>
      <c r="H115" s="27"/>
      <c r="I115" s="78">
        <f>IF(B93=1,185,0)</f>
        <v>185</v>
      </c>
      <c r="J115" s="78">
        <f>IF(B93=2,385,0)</f>
        <v>0</v>
      </c>
      <c r="K115" s="78">
        <f>IF(B93&gt;2,(385+(B93-2)*200),0)</f>
        <v>0</v>
      </c>
      <c r="L115" s="27"/>
      <c r="M115" s="27"/>
      <c r="N115" s="27"/>
      <c r="O115" s="27"/>
      <c r="P115" s="27"/>
      <c r="Q115" s="27"/>
      <c r="R115" s="27"/>
      <c r="S115" s="27"/>
      <c r="T115" s="27"/>
      <c r="U115" s="27"/>
      <c r="V115" s="27"/>
      <c r="W115" s="27"/>
    </row>
    <row r="116" spans="1:23" hidden="1" x14ac:dyDescent="0.2">
      <c r="B116" s="27"/>
      <c r="C116" s="65"/>
      <c r="D116" s="65"/>
      <c r="F116" s="28"/>
      <c r="G116" s="27"/>
      <c r="H116" s="27"/>
      <c r="I116" s="78"/>
      <c r="J116" s="78"/>
      <c r="K116" s="78"/>
      <c r="L116" s="27"/>
      <c r="M116" s="27"/>
      <c r="N116" s="27"/>
      <c r="O116" s="27"/>
      <c r="P116" s="27"/>
      <c r="Q116" s="27"/>
      <c r="R116" s="27"/>
      <c r="S116" s="27"/>
      <c r="T116" s="27"/>
      <c r="U116" s="27"/>
      <c r="V116" s="27"/>
      <c r="W116" s="27"/>
    </row>
    <row r="117" spans="1:23" hidden="1" x14ac:dyDescent="0.2">
      <c r="B117" s="27"/>
      <c r="C117" s="65"/>
      <c r="D117" s="65"/>
      <c r="F117" s="28"/>
      <c r="G117" s="27"/>
      <c r="H117" s="27"/>
      <c r="I117" s="78">
        <f>SUM(I115:K115)</f>
        <v>185</v>
      </c>
      <c r="J117" s="78"/>
      <c r="K117" s="78"/>
      <c r="L117" s="27"/>
      <c r="M117" s="27"/>
      <c r="N117" s="27"/>
      <c r="O117" s="27"/>
      <c r="P117" s="27"/>
      <c r="Q117" s="27"/>
      <c r="R117" s="27"/>
      <c r="S117" s="27"/>
      <c r="T117" s="27"/>
      <c r="U117" s="27"/>
      <c r="V117" s="27"/>
      <c r="W117" s="27"/>
    </row>
    <row r="118" spans="1:23" hidden="1" x14ac:dyDescent="0.2">
      <c r="A118" s="12">
        <f>(A178+ROUNDDOWN((C54+C55-1)/C179,0)*A179)+20</f>
        <v>87.31</v>
      </c>
      <c r="B118" s="27"/>
      <c r="C118" s="65"/>
      <c r="D118" s="65"/>
      <c r="F118" s="28"/>
      <c r="G118" s="27"/>
      <c r="H118" s="27"/>
      <c r="I118" s="27"/>
      <c r="J118" s="27"/>
      <c r="K118" s="27"/>
      <c r="L118" s="27"/>
      <c r="M118" s="27"/>
      <c r="N118" s="27"/>
      <c r="O118" s="27"/>
      <c r="P118" s="27"/>
      <c r="Q118" s="27"/>
      <c r="R118" s="27"/>
      <c r="S118" s="27"/>
      <c r="T118" s="27"/>
      <c r="U118" s="27"/>
      <c r="V118" s="27"/>
      <c r="W118" s="27"/>
    </row>
    <row r="119" spans="1:23" hidden="1" x14ac:dyDescent="0.2">
      <c r="B119" s="27"/>
      <c r="C119" s="65"/>
      <c r="D119" s="65"/>
      <c r="F119" s="28"/>
      <c r="G119" s="27"/>
      <c r="H119" s="27"/>
      <c r="I119" s="27"/>
      <c r="J119" s="27"/>
      <c r="K119" s="27"/>
      <c r="L119" s="27"/>
      <c r="M119" s="27"/>
      <c r="N119" s="27"/>
      <c r="O119" s="27"/>
      <c r="P119" s="27"/>
      <c r="Q119" s="27"/>
      <c r="R119" s="27"/>
      <c r="S119" s="27"/>
      <c r="T119" s="27"/>
      <c r="U119" s="27"/>
      <c r="V119" s="27"/>
      <c r="W119" s="27"/>
    </row>
    <row r="120" spans="1:23" hidden="1" x14ac:dyDescent="0.2">
      <c r="B120" s="27"/>
      <c r="C120" s="65"/>
      <c r="D120" s="65"/>
      <c r="F120" s="28"/>
      <c r="G120" s="27"/>
      <c r="H120" s="27"/>
      <c r="I120" s="27"/>
      <c r="J120" s="27"/>
      <c r="K120" s="27"/>
      <c r="L120" s="27"/>
      <c r="M120" s="27"/>
      <c r="N120" s="27"/>
      <c r="O120" s="27"/>
      <c r="P120" s="27"/>
      <c r="Q120" s="27"/>
      <c r="R120" s="27"/>
      <c r="S120" s="27"/>
      <c r="T120" s="27"/>
      <c r="U120" s="27"/>
      <c r="V120" s="27"/>
      <c r="W120" s="27"/>
    </row>
    <row r="121" spans="1:23" hidden="1" x14ac:dyDescent="0.2">
      <c r="A121" s="78"/>
      <c r="B121" s="78" t="s">
        <v>90</v>
      </c>
      <c r="C121" s="78"/>
      <c r="D121" s="78">
        <f>B91</f>
        <v>0</v>
      </c>
      <c r="E121" s="78"/>
      <c r="F121" s="78"/>
      <c r="G121" s="78"/>
      <c r="H121" s="78"/>
      <c r="I121" s="78"/>
      <c r="J121" s="78"/>
      <c r="K121" s="78"/>
      <c r="L121" s="27"/>
      <c r="M121" s="27"/>
      <c r="N121" s="27"/>
      <c r="O121" s="27"/>
      <c r="P121" s="27"/>
      <c r="Q121" s="27"/>
      <c r="R121" s="27"/>
      <c r="S121" s="27"/>
      <c r="T121" s="27"/>
      <c r="U121" s="27"/>
      <c r="V121" s="27"/>
      <c r="W121" s="27"/>
    </row>
    <row r="122" spans="1:23" hidden="1" x14ac:dyDescent="0.2">
      <c r="A122" s="78"/>
      <c r="B122" s="78" t="s">
        <v>49</v>
      </c>
      <c r="C122" s="78"/>
      <c r="D122" s="78" t="s">
        <v>49</v>
      </c>
      <c r="E122" s="78" t="s">
        <v>91</v>
      </c>
      <c r="F122" s="78" t="s">
        <v>92</v>
      </c>
      <c r="G122" s="78"/>
      <c r="H122" s="78"/>
      <c r="I122" s="78"/>
      <c r="J122" s="78"/>
      <c r="K122" s="78"/>
      <c r="L122" s="27"/>
      <c r="M122" s="27"/>
      <c r="N122" s="27"/>
      <c r="O122" s="27"/>
      <c r="P122" s="27"/>
      <c r="Q122" s="27"/>
      <c r="R122" s="27"/>
      <c r="S122" s="27"/>
      <c r="T122" s="27"/>
      <c r="U122" s="27"/>
      <c r="V122" s="27"/>
      <c r="W122" s="27"/>
    </row>
    <row r="123" spans="1:23" hidden="1" x14ac:dyDescent="0.2">
      <c r="A123" s="78"/>
      <c r="B123" s="78">
        <v>0</v>
      </c>
      <c r="C123" s="78"/>
      <c r="D123" s="78">
        <v>7500</v>
      </c>
      <c r="E123" s="78">
        <v>1.4250000000000001E-2</v>
      </c>
      <c r="F123" s="78">
        <f>IF(B91&lt;D123,B91*E123,D123*E123)</f>
        <v>0</v>
      </c>
      <c r="G123" s="78"/>
      <c r="H123" s="78"/>
      <c r="I123" s="78"/>
      <c r="J123" s="78"/>
      <c r="K123" s="78"/>
      <c r="L123" s="27"/>
      <c r="M123" s="27"/>
      <c r="N123" s="27"/>
      <c r="O123" s="27"/>
      <c r="P123" s="27"/>
      <c r="Q123" s="27"/>
      <c r="R123" s="27"/>
      <c r="S123" s="27"/>
      <c r="T123" s="27"/>
      <c r="U123" s="27"/>
      <c r="V123" s="27"/>
      <c r="W123" s="27"/>
    </row>
    <row r="124" spans="1:23" hidden="1" x14ac:dyDescent="0.2">
      <c r="A124" s="78"/>
      <c r="B124" s="78">
        <v>7500</v>
      </c>
      <c r="C124" s="78"/>
      <c r="D124" s="78">
        <v>17500</v>
      </c>
      <c r="E124" s="78">
        <v>1.14E-2</v>
      </c>
      <c r="F124" s="78" t="str">
        <f>IF(B91&lt;=B124," ",IF(B91&lt;D124,(B91-D123)*E124,(D124-B124)*E124))</f>
        <v xml:space="preserve"> </v>
      </c>
      <c r="G124" s="78"/>
      <c r="H124" s="78"/>
      <c r="I124" s="78"/>
      <c r="J124" s="78"/>
      <c r="K124" s="78"/>
      <c r="L124" s="27"/>
      <c r="M124" s="27"/>
      <c r="N124" s="27"/>
      <c r="O124" s="27"/>
      <c r="P124" s="27"/>
      <c r="Q124" s="27"/>
      <c r="R124" s="27"/>
      <c r="S124" s="27"/>
      <c r="T124" s="27"/>
      <c r="U124" s="27"/>
      <c r="V124" s="27"/>
      <c r="W124" s="27"/>
    </row>
    <row r="125" spans="1:23" hidden="1" x14ac:dyDescent="0.2">
      <c r="A125" s="78"/>
      <c r="B125" s="78">
        <v>17500</v>
      </c>
      <c r="C125" s="78"/>
      <c r="D125" s="78">
        <v>30000</v>
      </c>
      <c r="E125" s="78">
        <v>6.8399999999999997E-3</v>
      </c>
      <c r="F125" s="78" t="str">
        <f>IF(B91&lt;=B125," ",IF(B91&lt;D125,(B91-D124)*E125,(D125-B125)*E125))</f>
        <v xml:space="preserve"> </v>
      </c>
      <c r="G125" s="78"/>
      <c r="H125" s="78"/>
      <c r="I125" s="78"/>
      <c r="J125" s="78"/>
      <c r="K125" s="78"/>
      <c r="L125" s="27"/>
      <c r="M125" s="27"/>
      <c r="N125" s="27"/>
      <c r="O125" s="27"/>
      <c r="P125" s="27"/>
      <c r="Q125" s="27"/>
      <c r="R125" s="27"/>
      <c r="S125" s="27"/>
      <c r="T125" s="27"/>
      <c r="U125" s="27"/>
      <c r="V125" s="27"/>
      <c r="W125" s="27"/>
    </row>
    <row r="126" spans="1:23" hidden="1" x14ac:dyDescent="0.2">
      <c r="A126" s="78"/>
      <c r="B126" s="78">
        <v>30000</v>
      </c>
      <c r="C126" s="78"/>
      <c r="D126" s="78">
        <v>45495</v>
      </c>
      <c r="E126" s="78">
        <v>5.7000000000000002E-3</v>
      </c>
      <c r="F126" s="78" t="str">
        <f>IF(B91&lt;=B126," ",IF(B91&lt;D126,(B91-D125)*E126,(D126-B126)*E126))</f>
        <v xml:space="preserve"> </v>
      </c>
      <c r="G126" s="78"/>
      <c r="H126" s="78"/>
      <c r="I126" s="78"/>
      <c r="J126" s="78"/>
      <c r="K126" s="78"/>
      <c r="L126" s="27"/>
      <c r="M126" s="27"/>
      <c r="N126" s="27"/>
      <c r="O126" s="27"/>
      <c r="P126" s="27"/>
      <c r="Q126" s="27"/>
      <c r="R126" s="27"/>
      <c r="S126" s="27"/>
      <c r="T126" s="27"/>
      <c r="U126" s="27"/>
      <c r="V126" s="27"/>
      <c r="W126" s="27"/>
    </row>
    <row r="127" spans="1:23" hidden="1" x14ac:dyDescent="0.2">
      <c r="A127" s="78"/>
      <c r="B127" s="78">
        <v>45495</v>
      </c>
      <c r="C127" s="78"/>
      <c r="D127" s="78">
        <v>64095</v>
      </c>
      <c r="E127" s="78">
        <v>4.5599999999999998E-3</v>
      </c>
      <c r="F127" s="78" t="str">
        <f>IF(B91&lt;=B127," ",IF(B91&lt;D127,(B91-D126)*E127,(D127-B127)*E127))</f>
        <v xml:space="preserve"> </v>
      </c>
      <c r="G127" s="78"/>
      <c r="H127" s="78"/>
      <c r="I127" s="78"/>
      <c r="J127" s="78"/>
      <c r="K127" s="78"/>
      <c r="L127" s="27"/>
      <c r="M127" s="27"/>
      <c r="N127" s="27"/>
      <c r="O127" s="27"/>
      <c r="P127" s="27"/>
      <c r="Q127" s="27"/>
      <c r="R127" s="27"/>
      <c r="S127" s="27"/>
      <c r="T127" s="27"/>
      <c r="U127" s="27"/>
      <c r="V127" s="27"/>
      <c r="W127" s="27"/>
    </row>
    <row r="128" spans="1:23" hidden="1" x14ac:dyDescent="0.2">
      <c r="A128" s="78"/>
      <c r="B128" s="78">
        <v>64095</v>
      </c>
      <c r="C128" s="78"/>
      <c r="D128" s="78">
        <v>250095</v>
      </c>
      <c r="E128" s="78">
        <v>2.2799999999999999E-3</v>
      </c>
      <c r="F128" s="78" t="str">
        <f>IF(B91&lt;=B128," ",IF(B91&lt;D128,(B91-D127)*E128,(D128-B128)*E128))</f>
        <v xml:space="preserve"> </v>
      </c>
      <c r="G128" s="78"/>
      <c r="H128" s="78"/>
      <c r="I128" s="78"/>
      <c r="J128" s="78"/>
      <c r="K128" s="78"/>
      <c r="L128" s="27"/>
      <c r="M128" s="27"/>
      <c r="N128" s="27"/>
      <c r="O128" s="27"/>
      <c r="P128" s="27"/>
      <c r="Q128" s="27"/>
      <c r="R128" s="27"/>
      <c r="S128" s="27"/>
      <c r="T128" s="27"/>
      <c r="U128" s="27"/>
      <c r="V128" s="27"/>
      <c r="W128" s="27"/>
    </row>
    <row r="129" spans="1:23" hidden="1" x14ac:dyDescent="0.2">
      <c r="A129" s="78"/>
      <c r="B129" s="78">
        <v>250095</v>
      </c>
      <c r="C129" s="78"/>
      <c r="D129" s="78">
        <v>99999999999</v>
      </c>
      <c r="E129" s="78">
        <v>4.5600000000000003E-4</v>
      </c>
      <c r="F129" s="78" t="str">
        <f>IF(B91&lt;=B129," ",IF(B91&lt;D129,(B91-D128)*E129,(D129-B129)*E129))</f>
        <v xml:space="preserve"> </v>
      </c>
      <c r="G129" s="78"/>
      <c r="H129" s="78"/>
      <c r="I129" s="78"/>
      <c r="J129" s="78"/>
      <c r="K129" s="78"/>
      <c r="L129" s="27"/>
      <c r="M129" s="27"/>
      <c r="N129" s="27"/>
      <c r="O129" s="27"/>
      <c r="P129" s="27"/>
      <c r="Q129" s="27"/>
      <c r="R129" s="27"/>
      <c r="S129" s="27"/>
      <c r="T129" s="27"/>
      <c r="U129" s="27"/>
      <c r="V129" s="27"/>
      <c r="W129" s="27"/>
    </row>
    <row r="130" spans="1:23" hidden="1" x14ac:dyDescent="0.2">
      <c r="A130" s="78"/>
      <c r="B130" s="78"/>
      <c r="C130" s="78"/>
      <c r="D130" s="78"/>
      <c r="E130" s="78"/>
      <c r="F130" s="78"/>
      <c r="G130" s="78"/>
      <c r="H130" s="78"/>
      <c r="I130" s="78"/>
      <c r="J130" s="78"/>
      <c r="K130" s="78"/>
      <c r="L130" s="27"/>
      <c r="M130" s="27"/>
      <c r="N130" s="27"/>
      <c r="O130" s="27"/>
      <c r="P130" s="27"/>
      <c r="Q130" s="27"/>
      <c r="R130" s="27"/>
      <c r="S130" s="27"/>
      <c r="T130" s="27"/>
      <c r="U130" s="27"/>
      <c r="V130" s="27"/>
      <c r="W130" s="27"/>
    </row>
    <row r="131" spans="1:23" hidden="1" x14ac:dyDescent="0.2">
      <c r="A131" s="78"/>
      <c r="B131" s="78" t="s">
        <v>51</v>
      </c>
      <c r="C131" s="78"/>
      <c r="D131" s="78"/>
      <c r="E131" s="78"/>
      <c r="F131" s="78"/>
      <c r="G131" s="78"/>
      <c r="H131" s="78"/>
      <c r="I131" s="78" t="s">
        <v>93</v>
      </c>
      <c r="J131" s="78">
        <f>SUM(F123:F130)</f>
        <v>0</v>
      </c>
      <c r="K131" s="78"/>
      <c r="L131" s="27"/>
      <c r="M131" s="27"/>
      <c r="N131" s="27"/>
      <c r="O131" s="27"/>
      <c r="P131" s="27"/>
      <c r="Q131" s="27"/>
      <c r="R131" s="27"/>
      <c r="S131" s="27"/>
      <c r="T131" s="27"/>
      <c r="U131" s="27"/>
      <c r="V131" s="27"/>
      <c r="W131" s="27"/>
    </row>
    <row r="132" spans="1:23" hidden="1" x14ac:dyDescent="0.2">
      <c r="A132" s="78"/>
      <c r="B132" s="78"/>
      <c r="C132" s="78"/>
      <c r="D132" s="78"/>
      <c r="E132" s="78"/>
      <c r="F132" s="78"/>
      <c r="G132" s="78"/>
      <c r="H132" s="78"/>
      <c r="I132" s="78" t="s">
        <v>94</v>
      </c>
      <c r="J132" s="78">
        <f>J131/4</f>
        <v>0</v>
      </c>
      <c r="K132" s="78"/>
      <c r="L132" s="27"/>
      <c r="M132" s="27"/>
      <c r="N132" s="27"/>
      <c r="O132" s="27"/>
      <c r="P132" s="27"/>
      <c r="Q132" s="27"/>
      <c r="R132" s="27"/>
      <c r="S132" s="27"/>
      <c r="T132" s="27"/>
      <c r="U132" s="27"/>
      <c r="V132" s="27"/>
      <c r="W132" s="27"/>
    </row>
    <row r="133" spans="1:23" hidden="1" x14ac:dyDescent="0.2">
      <c r="B133" s="27"/>
      <c r="C133" s="65"/>
      <c r="D133" s="65"/>
      <c r="F133" s="28"/>
      <c r="G133" s="27"/>
      <c r="H133" s="27"/>
      <c r="I133" s="27"/>
      <c r="J133" s="27"/>
      <c r="K133" s="27"/>
      <c r="L133" s="27"/>
      <c r="M133" s="27"/>
      <c r="N133" s="27"/>
      <c r="O133" s="27"/>
      <c r="P133" s="27"/>
      <c r="Q133" s="27"/>
      <c r="R133" s="27"/>
      <c r="S133" s="27"/>
      <c r="T133" s="27"/>
      <c r="U133" s="27"/>
      <c r="V133" s="27"/>
      <c r="W133" s="27"/>
    </row>
    <row r="134" spans="1:23" hidden="1" x14ac:dyDescent="0.2">
      <c r="B134" s="27"/>
      <c r="C134" s="65"/>
      <c r="D134" s="65"/>
      <c r="F134" s="28"/>
      <c r="G134" s="27"/>
      <c r="H134" s="27"/>
      <c r="I134" s="27"/>
      <c r="J134" s="27"/>
      <c r="K134" s="27"/>
      <c r="L134" s="27"/>
      <c r="M134" s="27"/>
      <c r="N134" s="27"/>
      <c r="O134" s="27"/>
      <c r="P134" s="27"/>
      <c r="Q134" s="27"/>
      <c r="R134" s="27"/>
      <c r="S134" s="27"/>
      <c r="T134" s="27"/>
      <c r="U134" s="27"/>
      <c r="V134" s="27"/>
      <c r="W134" s="27"/>
    </row>
    <row r="135" spans="1:23" hidden="1" x14ac:dyDescent="0.2">
      <c r="B135" s="27"/>
      <c r="C135" s="65"/>
      <c r="D135" s="65"/>
      <c r="F135" s="28"/>
      <c r="G135" s="27"/>
      <c r="H135" s="27"/>
      <c r="I135" s="27"/>
      <c r="J135" s="27"/>
      <c r="K135" s="27"/>
      <c r="L135" s="27"/>
      <c r="M135" s="27"/>
      <c r="N135" s="27"/>
      <c r="O135" s="27"/>
      <c r="P135" s="27"/>
      <c r="Q135" s="27"/>
      <c r="R135" s="27"/>
      <c r="S135" s="27"/>
      <c r="T135" s="27"/>
      <c r="U135" s="27"/>
      <c r="V135" s="27"/>
      <c r="W135" s="27"/>
    </row>
    <row r="136" spans="1:23" hidden="1" x14ac:dyDescent="0.2">
      <c r="B136" s="27"/>
      <c r="C136" s="65"/>
      <c r="D136" s="65"/>
      <c r="F136" s="28"/>
      <c r="G136" s="27"/>
      <c r="H136" s="27"/>
      <c r="I136" s="27"/>
      <c r="J136" s="27"/>
      <c r="K136" s="27"/>
      <c r="L136" s="27"/>
      <c r="M136" s="27"/>
      <c r="N136" s="27"/>
      <c r="O136" s="27"/>
      <c r="P136" s="27"/>
      <c r="Q136" s="27"/>
      <c r="R136" s="27"/>
      <c r="S136" s="27"/>
      <c r="T136" s="27"/>
      <c r="U136" s="27"/>
      <c r="V136" s="27"/>
      <c r="W136" s="27"/>
    </row>
    <row r="137" spans="1:23" hidden="1" x14ac:dyDescent="0.2">
      <c r="B137" s="27"/>
      <c r="C137" s="65"/>
      <c r="D137" s="65"/>
      <c r="F137" s="28"/>
      <c r="G137" s="27"/>
      <c r="H137" s="27"/>
      <c r="I137" s="27"/>
      <c r="J137" s="27"/>
      <c r="K137" s="27"/>
      <c r="L137" s="27"/>
      <c r="M137" s="27"/>
      <c r="N137" s="27"/>
      <c r="O137" s="27"/>
      <c r="P137" s="27"/>
      <c r="Q137" s="27"/>
      <c r="R137" s="27"/>
      <c r="S137" s="27"/>
      <c r="T137" s="27"/>
      <c r="U137" s="27"/>
      <c r="V137" s="27"/>
      <c r="W137" s="27"/>
    </row>
    <row r="138" spans="1:23" hidden="1" x14ac:dyDescent="0.2">
      <c r="B138" s="27"/>
      <c r="C138" s="27"/>
      <c r="D138" s="27"/>
      <c r="E138" s="27"/>
      <c r="F138" s="27"/>
      <c r="G138" s="27"/>
      <c r="H138" s="27"/>
      <c r="I138" s="27"/>
      <c r="J138" s="27"/>
      <c r="K138" s="27"/>
      <c r="L138" s="27"/>
      <c r="M138" s="27"/>
      <c r="N138" s="27"/>
      <c r="O138" s="27"/>
      <c r="P138" s="27"/>
      <c r="Q138" s="27"/>
      <c r="R138" s="27"/>
      <c r="S138" s="27"/>
      <c r="T138" s="27"/>
      <c r="U138" s="27"/>
      <c r="V138" s="27"/>
      <c r="W138" s="27"/>
    </row>
    <row r="139" spans="1:23" hidden="1" x14ac:dyDescent="0.2">
      <c r="B139" s="27"/>
      <c r="C139" s="27"/>
      <c r="D139" s="27"/>
      <c r="E139" s="27"/>
      <c r="F139" s="27"/>
      <c r="G139" s="27"/>
      <c r="H139" s="27"/>
      <c r="I139" s="27"/>
      <c r="J139" s="27"/>
      <c r="K139" s="27"/>
      <c r="L139" s="27"/>
      <c r="M139" s="27"/>
      <c r="N139" s="27"/>
      <c r="O139" s="27"/>
      <c r="P139" s="27"/>
      <c r="Q139" s="27"/>
      <c r="R139" s="27"/>
      <c r="S139" s="27"/>
      <c r="T139" s="27"/>
      <c r="U139" s="27"/>
      <c r="V139" s="27"/>
      <c r="W139" s="27"/>
    </row>
    <row r="140" spans="1:23" hidden="1" x14ac:dyDescent="0.2">
      <c r="B140" s="27"/>
      <c r="C140" s="27"/>
      <c r="D140" s="27"/>
      <c r="E140" s="27"/>
      <c r="F140" s="27"/>
      <c r="G140" s="27"/>
      <c r="H140" s="27"/>
      <c r="I140" s="27"/>
      <c r="J140" s="27"/>
      <c r="K140" s="27"/>
      <c r="L140" s="27"/>
      <c r="M140" s="27"/>
      <c r="N140" s="27"/>
      <c r="O140" s="27"/>
      <c r="P140" s="27"/>
      <c r="Q140" s="27"/>
      <c r="R140" s="27"/>
      <c r="S140" s="27"/>
      <c r="T140" s="27"/>
      <c r="U140" s="27"/>
      <c r="V140" s="27"/>
      <c r="W140" s="27"/>
    </row>
    <row r="141" spans="1:23" hidden="1" x14ac:dyDescent="0.2">
      <c r="B141" s="27"/>
      <c r="C141" s="27"/>
      <c r="D141" s="27"/>
      <c r="E141" s="27"/>
      <c r="F141" s="27"/>
      <c r="G141" s="27"/>
      <c r="H141" s="27"/>
      <c r="I141" s="27"/>
      <c r="J141" s="27"/>
      <c r="K141" s="27"/>
      <c r="L141" s="27"/>
      <c r="M141" s="27"/>
      <c r="N141" s="27"/>
      <c r="O141" s="27"/>
      <c r="P141" s="27"/>
      <c r="Q141" s="27"/>
      <c r="R141" s="27"/>
      <c r="S141" s="27"/>
      <c r="T141" s="27"/>
      <c r="U141" s="27"/>
      <c r="V141" s="27"/>
      <c r="W141" s="27"/>
    </row>
    <row r="142" spans="1:23" hidden="1" x14ac:dyDescent="0.2">
      <c r="B142" s="27"/>
      <c r="C142" s="27"/>
      <c r="D142" s="27"/>
      <c r="E142" s="27"/>
      <c r="F142" s="27"/>
      <c r="G142" s="27"/>
      <c r="H142" s="27"/>
      <c r="I142" s="27"/>
      <c r="J142" s="27"/>
      <c r="K142" s="27"/>
      <c r="L142" s="27"/>
      <c r="M142" s="27"/>
      <c r="N142" s="27"/>
      <c r="O142" s="27"/>
      <c r="P142" s="27"/>
      <c r="Q142" s="27"/>
      <c r="R142" s="27"/>
      <c r="S142" s="27"/>
      <c r="T142" s="27"/>
      <c r="U142" s="27"/>
      <c r="V142" s="27"/>
      <c r="W142" s="27"/>
    </row>
    <row r="143" spans="1:23" hidden="1" x14ac:dyDescent="0.2">
      <c r="B143" s="27"/>
      <c r="C143" s="27"/>
      <c r="D143" s="27"/>
      <c r="E143" s="27"/>
      <c r="F143" s="27"/>
      <c r="G143" s="27"/>
      <c r="H143" s="27"/>
      <c r="I143" s="27"/>
      <c r="J143" s="27"/>
      <c r="K143" s="27"/>
      <c r="L143" s="27"/>
      <c r="M143" s="27"/>
      <c r="N143" s="27"/>
      <c r="O143" s="27"/>
      <c r="P143" s="27"/>
      <c r="Q143" s="27"/>
      <c r="R143" s="27"/>
      <c r="S143" s="27"/>
      <c r="T143" s="27"/>
      <c r="U143" s="27"/>
      <c r="V143" s="27"/>
      <c r="W143" s="27"/>
    </row>
    <row r="144" spans="1:23" hidden="1" x14ac:dyDescent="0.2">
      <c r="B144" s="27"/>
      <c r="C144" s="27"/>
      <c r="D144" s="27"/>
      <c r="E144" s="27"/>
      <c r="F144" s="27"/>
      <c r="G144" s="27"/>
      <c r="H144" s="27"/>
      <c r="I144" s="27"/>
      <c r="J144" s="27"/>
      <c r="K144" s="27"/>
      <c r="L144" s="27"/>
      <c r="M144" s="27"/>
      <c r="N144" s="27"/>
      <c r="O144" s="27"/>
      <c r="P144" s="27"/>
      <c r="Q144" s="27"/>
      <c r="R144" s="27"/>
      <c r="S144" s="27"/>
      <c r="T144" s="27"/>
      <c r="U144" s="27"/>
      <c r="V144" s="27"/>
      <c r="W144" s="27"/>
    </row>
    <row r="145" spans="1:23" hidden="1" x14ac:dyDescent="0.2">
      <c r="B145" s="27"/>
      <c r="C145" s="27"/>
      <c r="D145" s="27"/>
      <c r="E145" s="27"/>
      <c r="F145" s="27"/>
      <c r="G145" s="27"/>
      <c r="H145" s="27"/>
      <c r="I145" s="27"/>
      <c r="J145" s="27"/>
      <c r="K145" s="27"/>
      <c r="L145" s="27"/>
      <c r="M145" s="27"/>
      <c r="N145" s="27"/>
      <c r="O145" s="27"/>
      <c r="P145" s="27"/>
      <c r="Q145" s="27"/>
      <c r="R145" s="27"/>
      <c r="S145" s="27"/>
      <c r="T145" s="27"/>
      <c r="U145" s="27"/>
      <c r="V145" s="27"/>
      <c r="W145" s="27"/>
    </row>
    <row r="146" spans="1:23" hidden="1" x14ac:dyDescent="0.2">
      <c r="A146" s="12" t="s">
        <v>9</v>
      </c>
      <c r="B146" s="27" t="s">
        <v>9</v>
      </c>
      <c r="C146" s="27" t="s">
        <v>85</v>
      </c>
      <c r="D146" s="27" t="s">
        <v>85</v>
      </c>
      <c r="E146" s="27">
        <f>IF(B39*33-33&lt;0,0,B39*33-33)</f>
        <v>0</v>
      </c>
      <c r="F146" s="27"/>
      <c r="G146" s="27" t="s">
        <v>85</v>
      </c>
      <c r="H146" s="27"/>
      <c r="I146" s="27"/>
      <c r="J146" s="27"/>
      <c r="K146" s="27"/>
      <c r="L146" s="27"/>
      <c r="M146" s="27"/>
      <c r="N146" s="27"/>
      <c r="O146" s="27"/>
      <c r="P146" s="27"/>
      <c r="Q146" s="27"/>
      <c r="R146" s="27"/>
      <c r="S146" s="27"/>
      <c r="T146" s="27"/>
      <c r="U146" s="27"/>
      <c r="V146" s="27"/>
      <c r="W146" s="27"/>
    </row>
    <row r="147" spans="1:23" ht="15.75" hidden="1" x14ac:dyDescent="0.25">
      <c r="A147" s="29" t="s">
        <v>10</v>
      </c>
      <c r="B147" s="29" t="s">
        <v>11</v>
      </c>
      <c r="C147" s="27" t="s">
        <v>86</v>
      </c>
      <c r="D147" s="27" t="s">
        <v>86</v>
      </c>
      <c r="E147" s="27"/>
      <c r="F147" s="27"/>
      <c r="G147" s="27" t="s">
        <v>86</v>
      </c>
      <c r="H147" s="27"/>
      <c r="I147" s="27"/>
      <c r="J147" s="27"/>
      <c r="K147" s="27"/>
      <c r="L147" s="27"/>
      <c r="M147" s="27"/>
      <c r="N147" s="27"/>
      <c r="O147" s="27"/>
      <c r="P147" s="27"/>
      <c r="Q147" s="27"/>
      <c r="R147" s="27"/>
      <c r="S147" s="27"/>
      <c r="T147" s="27"/>
      <c r="U147" s="27"/>
      <c r="V147" s="27"/>
      <c r="W147" s="27"/>
    </row>
    <row r="148" spans="1:23" ht="15.75" hidden="1" x14ac:dyDescent="0.25">
      <c r="A148" s="29" t="s">
        <v>12</v>
      </c>
      <c r="B148" s="29" t="s">
        <v>13</v>
      </c>
      <c r="C148" s="27"/>
      <c r="D148" s="27"/>
      <c r="E148" s="27"/>
      <c r="F148" s="27"/>
      <c r="G148" s="27"/>
      <c r="H148" s="27"/>
      <c r="I148" s="27"/>
      <c r="J148" s="27"/>
      <c r="K148" s="27"/>
      <c r="L148" s="27"/>
      <c r="M148" s="27"/>
      <c r="N148" s="27"/>
      <c r="O148" s="27"/>
      <c r="P148" s="27"/>
      <c r="Q148" s="27"/>
      <c r="R148" s="27"/>
      <c r="S148" s="27"/>
      <c r="T148" s="27"/>
      <c r="U148" s="27"/>
      <c r="V148" s="27"/>
      <c r="W148" s="27"/>
    </row>
    <row r="149" spans="1:23" ht="15.75" hidden="1" x14ac:dyDescent="0.25">
      <c r="A149" s="29" t="s">
        <v>14</v>
      </c>
      <c r="B149" s="29" t="s">
        <v>15</v>
      </c>
      <c r="C149" s="30">
        <f>IF(B6="oui",50,B4*12.5/100)</f>
        <v>50</v>
      </c>
      <c r="D149" s="27"/>
      <c r="E149" s="27"/>
      <c r="F149" s="27"/>
      <c r="G149" s="27"/>
      <c r="H149" s="27"/>
      <c r="I149" s="27"/>
      <c r="J149" s="27"/>
      <c r="K149" s="27"/>
      <c r="L149" s="27"/>
      <c r="M149" s="27"/>
      <c r="N149" s="27"/>
      <c r="O149" s="27"/>
      <c r="P149" s="27"/>
      <c r="Q149" s="27"/>
      <c r="R149" s="27"/>
      <c r="S149" s="27"/>
      <c r="T149" s="27"/>
      <c r="U149" s="27"/>
      <c r="V149" s="27"/>
      <c r="W149" s="27"/>
    </row>
    <row r="150" spans="1:23" ht="15.75" hidden="1" x14ac:dyDescent="0.25">
      <c r="A150" s="29" t="s">
        <v>16</v>
      </c>
      <c r="B150" s="29" t="s">
        <v>17</v>
      </c>
      <c r="C150" s="27">
        <f>B9*10%</f>
        <v>0</v>
      </c>
      <c r="D150" s="27"/>
      <c r="E150" s="27"/>
      <c r="F150" s="27"/>
      <c r="G150" s="27"/>
      <c r="H150" s="27"/>
      <c r="I150" s="27"/>
      <c r="J150" s="27"/>
      <c r="K150" s="27"/>
      <c r="L150" s="27"/>
      <c r="M150" s="27"/>
      <c r="N150" s="27"/>
      <c r="O150" s="27"/>
      <c r="P150" s="27"/>
      <c r="Q150" s="27"/>
      <c r="R150" s="27"/>
      <c r="S150" s="27"/>
      <c r="T150" s="27"/>
      <c r="U150" s="27"/>
      <c r="V150" s="27"/>
      <c r="W150" s="27"/>
    </row>
    <row r="151" spans="1:23" ht="15.75" hidden="1" x14ac:dyDescent="0.25">
      <c r="A151" s="29" t="s">
        <v>18</v>
      </c>
      <c r="B151" s="29" t="s">
        <v>19</v>
      </c>
      <c r="C151" s="27">
        <f>IF(B9&gt;195695.88,11741.75+(B9-195695.88)*12.5%,B9*6%)</f>
        <v>0</v>
      </c>
      <c r="D151" s="27">
        <f>IF(B9&gt;204917.15,12295.03+(B9-204917.15)*12.5%,B9*6%)</f>
        <v>0</v>
      </c>
      <c r="E151" s="27">
        <f>IF(B9&gt;215163,12909.78+(B9-215163)*12.5%,B9*6%)</f>
        <v>0</v>
      </c>
      <c r="F151" s="27"/>
      <c r="G151" s="27"/>
      <c r="H151" s="27"/>
      <c r="I151" s="27"/>
      <c r="J151" s="27"/>
      <c r="K151" s="27"/>
      <c r="L151" s="27"/>
      <c r="M151" s="27"/>
      <c r="N151" s="27"/>
      <c r="O151" s="27"/>
      <c r="P151" s="27"/>
      <c r="Q151" s="27"/>
      <c r="R151" s="27"/>
      <c r="S151" s="27"/>
      <c r="T151" s="27"/>
      <c r="U151" s="27"/>
      <c r="V151" s="27"/>
      <c r="W151" s="27"/>
    </row>
    <row r="152" spans="1:23" ht="15.75" hidden="1" x14ac:dyDescent="0.25">
      <c r="A152" s="29" t="s">
        <v>20</v>
      </c>
      <c r="B152" s="29" t="s">
        <v>21</v>
      </c>
      <c r="C152" s="27">
        <f>IF(B9&gt;195695.88,9784.79+(B9-195695.88)*10%,B9*5%)</f>
        <v>0</v>
      </c>
      <c r="D152" s="27">
        <f>IF(B9&gt;204917.15,10245.86+(B9-204917.15)*10%,B9*5%)</f>
        <v>0</v>
      </c>
      <c r="E152" s="27">
        <f>IF(B9&gt;215163,10758.15+(B9-215163)*10%,B9*5%)</f>
        <v>0</v>
      </c>
      <c r="F152" s="27"/>
      <c r="G152" s="27"/>
      <c r="H152" s="27"/>
      <c r="I152" s="27"/>
      <c r="J152" s="27"/>
      <c r="K152" s="27"/>
      <c r="L152" s="27"/>
      <c r="M152" s="27"/>
      <c r="N152" s="27"/>
      <c r="O152" s="27"/>
      <c r="P152" s="27"/>
      <c r="Q152" s="27"/>
      <c r="R152" s="27"/>
      <c r="S152" s="27"/>
      <c r="T152" s="27"/>
      <c r="U152" s="27"/>
      <c r="V152" s="27"/>
      <c r="W152" s="27"/>
    </row>
    <row r="153" spans="1:23" ht="15.75" hidden="1" x14ac:dyDescent="0.25">
      <c r="A153" s="29" t="s">
        <v>22</v>
      </c>
      <c r="B153" s="29" t="s">
        <v>23</v>
      </c>
      <c r="C153" s="27"/>
      <c r="D153" s="27"/>
      <c r="E153" s="27"/>
      <c r="F153" s="27"/>
      <c r="G153" s="27"/>
      <c r="H153" s="27"/>
      <c r="I153" s="27"/>
      <c r="J153" s="27"/>
      <c r="K153" s="27"/>
      <c r="L153" s="27"/>
      <c r="M153" s="27"/>
      <c r="N153" s="27"/>
      <c r="O153" s="27"/>
      <c r="P153" s="27"/>
      <c r="Q153" s="27"/>
      <c r="R153" s="27"/>
      <c r="S153" s="27"/>
      <c r="T153" s="27"/>
      <c r="U153" s="27"/>
      <c r="V153" s="27"/>
      <c r="W153" s="27"/>
    </row>
    <row r="154" spans="1:23" ht="15.75" hidden="1" x14ac:dyDescent="0.25">
      <c r="A154" s="29" t="s">
        <v>24</v>
      </c>
      <c r="B154" s="29" t="s">
        <v>25</v>
      </c>
      <c r="C154" s="27">
        <f>IF(B12="oui",C150,C149)</f>
        <v>50</v>
      </c>
      <c r="D154" s="27"/>
      <c r="E154" s="27" t="s">
        <v>87</v>
      </c>
      <c r="F154" s="27" t="s">
        <v>87</v>
      </c>
      <c r="G154" s="27" t="s">
        <v>87</v>
      </c>
      <c r="H154" s="27" t="s">
        <v>87</v>
      </c>
      <c r="I154" s="27"/>
      <c r="J154" s="27"/>
      <c r="K154" s="27"/>
      <c r="L154" s="27"/>
      <c r="M154" s="27"/>
      <c r="N154" s="27"/>
      <c r="O154" s="27"/>
      <c r="P154" s="27"/>
      <c r="Q154" s="27"/>
      <c r="R154" s="27"/>
      <c r="S154" s="27"/>
      <c r="T154" s="27"/>
      <c r="U154" s="27"/>
      <c r="V154" s="27"/>
      <c r="W154" s="27"/>
    </row>
    <row r="155" spans="1:23" ht="15.75" hidden="1" x14ac:dyDescent="0.25">
      <c r="A155" s="29" t="s">
        <v>26</v>
      </c>
      <c r="B155" s="29" t="s">
        <v>27</v>
      </c>
      <c r="C155" s="27">
        <f>IF(C8="oui",C156,C154)</f>
        <v>50</v>
      </c>
      <c r="D155" s="27"/>
      <c r="E155" s="27" t="s">
        <v>88</v>
      </c>
      <c r="F155" s="27" t="s">
        <v>88</v>
      </c>
      <c r="G155" s="27" t="s">
        <v>88</v>
      </c>
      <c r="H155" s="27" t="s">
        <v>88</v>
      </c>
      <c r="I155" s="27"/>
      <c r="J155" s="27"/>
      <c r="K155" s="27"/>
      <c r="L155" s="27"/>
      <c r="M155" s="27"/>
      <c r="N155" s="27"/>
      <c r="O155" s="27"/>
      <c r="P155" s="27"/>
      <c r="Q155" s="27"/>
      <c r="R155" s="27"/>
      <c r="S155" s="27"/>
      <c r="T155" s="27"/>
      <c r="U155" s="27"/>
      <c r="V155" s="27"/>
      <c r="W155" s="27"/>
    </row>
    <row r="156" spans="1:23" ht="15.75" hidden="1" x14ac:dyDescent="0.25">
      <c r="A156" s="29" t="s">
        <v>28</v>
      </c>
      <c r="B156" s="29" t="s">
        <v>29</v>
      </c>
      <c r="C156" s="27">
        <f>IF(B12="oui",C159,C157)</f>
        <v>0</v>
      </c>
      <c r="D156" s="27"/>
      <c r="E156" s="27"/>
      <c r="F156" s="27"/>
      <c r="G156" s="27"/>
      <c r="H156" s="27"/>
      <c r="I156" s="27"/>
      <c r="J156" s="27"/>
      <c r="K156" s="27"/>
      <c r="L156" s="27"/>
      <c r="M156" s="27"/>
      <c r="N156" s="27"/>
      <c r="O156" s="27"/>
      <c r="P156" s="27"/>
      <c r="Q156" s="27"/>
      <c r="R156" s="27"/>
      <c r="S156" s="27"/>
      <c r="T156" s="27"/>
      <c r="U156" s="27"/>
      <c r="V156" s="27"/>
      <c r="W156" s="27"/>
    </row>
    <row r="157" spans="1:23" ht="15.75" hidden="1" x14ac:dyDescent="0.25">
      <c r="A157" s="29" t="s">
        <v>30</v>
      </c>
      <c r="B157" s="29" t="s">
        <v>31</v>
      </c>
      <c r="C157" s="27">
        <f>IF(AND(C10="NVT",C11="NVT"),C151,C158)</f>
        <v>0</v>
      </c>
      <c r="D157" s="27"/>
      <c r="E157" s="27"/>
      <c r="F157" s="27"/>
      <c r="G157" s="27" t="s">
        <v>87</v>
      </c>
      <c r="H157" s="27"/>
      <c r="I157" s="27"/>
      <c r="J157" s="27"/>
      <c r="K157" s="27"/>
      <c r="L157" s="27"/>
      <c r="M157" s="27"/>
      <c r="N157" s="27"/>
      <c r="O157" s="27"/>
      <c r="P157" s="27"/>
      <c r="Q157" s="27"/>
      <c r="R157" s="27"/>
      <c r="S157" s="27"/>
      <c r="T157" s="27"/>
      <c r="U157" s="27"/>
      <c r="V157" s="27"/>
      <c r="W157" s="27"/>
    </row>
    <row r="158" spans="1:23" ht="15.75" hidden="1" x14ac:dyDescent="0.25">
      <c r="A158" s="29" t="s">
        <v>32</v>
      </c>
      <c r="B158" s="29" t="s">
        <v>33</v>
      </c>
      <c r="C158" s="27">
        <f>IF(C10="NVT",D151,E151)</f>
        <v>0</v>
      </c>
      <c r="D158" s="27"/>
      <c r="E158" s="74">
        <f>IF(C37="acquéreur",D37,0)</f>
        <v>0</v>
      </c>
      <c r="F158" s="74">
        <f>IF(C37="acquéreur",D37*21%,0)</f>
        <v>0</v>
      </c>
      <c r="G158" s="27" t="s">
        <v>88</v>
      </c>
      <c r="H158" s="27"/>
      <c r="I158" s="27"/>
      <c r="J158" s="27"/>
      <c r="K158" s="27"/>
      <c r="L158" s="27"/>
      <c r="M158" s="27"/>
      <c r="N158" s="27"/>
      <c r="O158" s="27"/>
      <c r="P158" s="27"/>
      <c r="Q158" s="27"/>
      <c r="R158" s="27"/>
      <c r="S158" s="27"/>
      <c r="T158" s="27"/>
      <c r="U158" s="27"/>
      <c r="V158" s="27"/>
      <c r="W158" s="27"/>
    </row>
    <row r="159" spans="1:23" ht="15.75" hidden="1" x14ac:dyDescent="0.25">
      <c r="A159" s="29" t="s">
        <v>34</v>
      </c>
      <c r="B159" s="29" t="s">
        <v>35</v>
      </c>
      <c r="C159" s="27">
        <f>IF(AND(C10="NVT",C11="NVT"),C152,C160)</f>
        <v>0</v>
      </c>
      <c r="D159" s="27"/>
      <c r="E159" s="74">
        <f>IF(C38="acquéreur",D38,0)</f>
        <v>0</v>
      </c>
      <c r="F159" s="74">
        <f>IF(C39="acquéreur",D39*21%,0)</f>
        <v>0</v>
      </c>
      <c r="G159" s="27"/>
      <c r="H159" s="27"/>
      <c r="I159" s="27"/>
      <c r="J159" s="27"/>
      <c r="K159" s="27"/>
      <c r="L159" s="27"/>
      <c r="M159" s="27"/>
      <c r="N159" s="27"/>
      <c r="O159" s="27"/>
      <c r="P159" s="27"/>
      <c r="Q159" s="27"/>
      <c r="R159" s="27"/>
      <c r="S159" s="27"/>
      <c r="T159" s="27"/>
      <c r="U159" s="27"/>
      <c r="V159" s="27"/>
      <c r="W159" s="27"/>
    </row>
    <row r="160" spans="1:23" ht="15.75" hidden="1" x14ac:dyDescent="0.25">
      <c r="A160" s="29" t="s">
        <v>36</v>
      </c>
      <c r="B160" s="29" t="s">
        <v>37</v>
      </c>
      <c r="C160" s="27">
        <f>IF(C10="NVT",D152,E152)</f>
        <v>0</v>
      </c>
      <c r="D160" s="27"/>
      <c r="E160" s="74">
        <f>IF(C39="acquéreur",D39,0)</f>
        <v>0</v>
      </c>
      <c r="F160" s="74">
        <f>IF(C40="acquéreur",D40*21%,0)</f>
        <v>0</v>
      </c>
      <c r="G160" s="27"/>
      <c r="H160" s="27"/>
      <c r="I160" s="27"/>
      <c r="J160" s="27"/>
      <c r="K160" s="27"/>
      <c r="L160" s="27"/>
      <c r="M160" s="27"/>
      <c r="N160" s="27"/>
      <c r="O160" s="27"/>
      <c r="P160" s="27"/>
      <c r="Q160" s="27"/>
      <c r="R160" s="27"/>
      <c r="S160" s="27"/>
      <c r="T160" s="27"/>
      <c r="U160" s="27"/>
      <c r="V160" s="27"/>
      <c r="W160" s="27"/>
    </row>
    <row r="161" spans="1:23" ht="15.75" hidden="1" x14ac:dyDescent="0.25">
      <c r="A161" s="29" t="s">
        <v>38</v>
      </c>
      <c r="B161" s="29" t="s">
        <v>39</v>
      </c>
      <c r="C161" s="27"/>
      <c r="D161" s="27"/>
      <c r="E161" s="74">
        <f>IF(C40="acquéreur",D40,0)</f>
        <v>0</v>
      </c>
      <c r="F161" s="74">
        <f>SUM(F158:F160)</f>
        <v>0</v>
      </c>
      <c r="G161" s="27"/>
      <c r="H161" s="27"/>
      <c r="I161" s="27"/>
      <c r="J161" s="27"/>
      <c r="K161" s="27"/>
      <c r="L161" s="27"/>
      <c r="M161" s="27"/>
      <c r="N161" s="27"/>
      <c r="O161" s="27"/>
      <c r="P161" s="27"/>
      <c r="Q161" s="27"/>
      <c r="R161" s="27"/>
      <c r="S161" s="27"/>
      <c r="T161" s="27"/>
      <c r="U161" s="27"/>
      <c r="V161" s="27"/>
      <c r="W161" s="27"/>
    </row>
    <row r="162" spans="1:23" ht="15.75" hidden="1" x14ac:dyDescent="0.25">
      <c r="A162" s="29" t="s">
        <v>40</v>
      </c>
      <c r="B162" s="29" t="s">
        <v>41</v>
      </c>
      <c r="C162" s="27"/>
      <c r="D162" s="27"/>
      <c r="E162" s="74">
        <f>SUM(E158:E161)</f>
        <v>0</v>
      </c>
      <c r="F162" s="74"/>
      <c r="G162" s="27"/>
      <c r="H162" s="27"/>
      <c r="I162" s="27"/>
      <c r="J162" s="27"/>
      <c r="K162" s="27"/>
      <c r="L162" s="27"/>
      <c r="M162" s="27"/>
      <c r="N162" s="27"/>
      <c r="O162" s="27"/>
      <c r="P162" s="27"/>
      <c r="Q162" s="27"/>
      <c r="R162" s="27"/>
      <c r="S162" s="27"/>
      <c r="T162" s="27"/>
      <c r="U162" s="27"/>
      <c r="V162" s="27"/>
      <c r="W162" s="27"/>
    </row>
    <row r="163" spans="1:23" ht="15.75" hidden="1" x14ac:dyDescent="0.25">
      <c r="A163" s="29" t="s">
        <v>42</v>
      </c>
      <c r="B163" s="29" t="s">
        <v>43</v>
      </c>
      <c r="C163" s="27"/>
      <c r="D163" s="27"/>
      <c r="E163" s="74"/>
      <c r="F163" s="74"/>
      <c r="G163" s="27"/>
      <c r="H163" s="27"/>
      <c r="I163" s="27"/>
      <c r="J163" s="27"/>
      <c r="K163" s="27"/>
      <c r="L163" s="27"/>
      <c r="M163" s="27"/>
      <c r="N163" s="27"/>
      <c r="O163" s="27"/>
      <c r="P163" s="27"/>
      <c r="Q163" s="27"/>
      <c r="R163" s="27"/>
      <c r="S163" s="27"/>
      <c r="T163" s="27"/>
      <c r="U163" s="27"/>
      <c r="V163" s="27"/>
      <c r="W163" s="27"/>
    </row>
    <row r="164" spans="1:23" ht="15.75" hidden="1" x14ac:dyDescent="0.25">
      <c r="A164" s="29" t="s">
        <v>44</v>
      </c>
      <c r="B164" s="27"/>
      <c r="C164" s="27">
        <f>IF(AND(C11="oui",D18&lt;=7500),-(D18-50),0)</f>
        <v>0</v>
      </c>
      <c r="D164" s="27"/>
      <c r="E164" s="74">
        <f>IF(C37="vendeur",D37,0)</f>
        <v>0</v>
      </c>
      <c r="F164" s="74"/>
      <c r="G164" s="27"/>
      <c r="H164" s="27"/>
      <c r="I164" s="27"/>
      <c r="J164" s="27"/>
      <c r="K164" s="27"/>
      <c r="L164" s="27"/>
      <c r="M164" s="27"/>
      <c r="N164" s="27"/>
      <c r="O164" s="27"/>
      <c r="P164" s="27"/>
      <c r="Q164" s="27"/>
      <c r="R164" s="27"/>
      <c r="S164" s="27"/>
      <c r="T164" s="27"/>
      <c r="U164" s="27"/>
      <c r="V164" s="27"/>
      <c r="W164" s="27"/>
    </row>
    <row r="165" spans="1:23" ht="15.75" hidden="1" x14ac:dyDescent="0.25">
      <c r="A165" s="29" t="s">
        <v>45</v>
      </c>
      <c r="B165" s="27"/>
      <c r="C165" s="27">
        <f>IF(AND(C11="oui",D18&gt;7500),-7500,0)</f>
        <v>0</v>
      </c>
      <c r="D165" s="27"/>
      <c r="E165" s="74">
        <f>IF(C38="vendeur",D38,0)</f>
        <v>0</v>
      </c>
      <c r="F165" s="74">
        <f>IF(C37="vendeur",D37*21%,0)</f>
        <v>0</v>
      </c>
      <c r="G165" s="27"/>
      <c r="H165" s="27"/>
      <c r="I165" s="27"/>
      <c r="J165" s="27"/>
      <c r="K165" s="27"/>
      <c r="L165" s="27"/>
      <c r="M165" s="27"/>
      <c r="N165" s="27"/>
      <c r="O165" s="27"/>
      <c r="P165" s="27"/>
      <c r="Q165" s="27"/>
      <c r="R165" s="27"/>
      <c r="S165" s="27"/>
      <c r="T165" s="27"/>
      <c r="U165" s="27"/>
      <c r="V165" s="27"/>
      <c r="W165" s="27"/>
    </row>
    <row r="166" spans="1:23" ht="15.75" hidden="1" x14ac:dyDescent="0.25">
      <c r="A166" s="29" t="s">
        <v>46</v>
      </c>
      <c r="B166" s="27"/>
      <c r="C166" s="27">
        <f>SUM(C164:C165)</f>
        <v>0</v>
      </c>
      <c r="D166" s="27"/>
      <c r="E166" s="74">
        <f>IF(C39="vendeur",D39,0)</f>
        <v>0</v>
      </c>
      <c r="F166" s="74">
        <f>IF(C39="vendeur",D39*21%,0)</f>
        <v>0</v>
      </c>
      <c r="G166" s="27"/>
      <c r="H166" s="27"/>
      <c r="I166" s="27"/>
      <c r="J166" s="27"/>
      <c r="K166" s="27"/>
      <c r="L166" s="27"/>
      <c r="M166" s="27"/>
      <c r="N166" s="27"/>
      <c r="O166" s="27"/>
      <c r="P166" s="27"/>
      <c r="Q166" s="27"/>
      <c r="R166" s="27"/>
      <c r="S166" s="27"/>
      <c r="T166" s="27"/>
      <c r="U166" s="27"/>
      <c r="V166" s="27"/>
      <c r="W166" s="27"/>
    </row>
    <row r="167" spans="1:23" hidden="1" x14ac:dyDescent="0.2">
      <c r="B167" s="27"/>
      <c r="C167" s="27"/>
      <c r="D167" s="27"/>
      <c r="E167" s="74">
        <f>IF(C40="vendeur",D40,0)</f>
        <v>0</v>
      </c>
      <c r="F167" s="74">
        <f>IF(C40="vendeur",D40*21%,0)</f>
        <v>0</v>
      </c>
      <c r="G167" s="27"/>
      <c r="H167" s="27"/>
      <c r="I167" s="27"/>
      <c r="J167" s="27"/>
      <c r="K167" s="27"/>
      <c r="L167" s="27"/>
      <c r="M167" s="27"/>
      <c r="N167" s="27"/>
      <c r="O167" s="27"/>
      <c r="P167" s="27"/>
      <c r="Q167" s="27"/>
      <c r="R167" s="27"/>
      <c r="S167" s="27"/>
      <c r="T167" s="27"/>
      <c r="U167" s="27"/>
      <c r="V167" s="27"/>
      <c r="W167" s="27"/>
    </row>
    <row r="168" spans="1:23" hidden="1" x14ac:dyDescent="0.2">
      <c r="A168" s="31"/>
      <c r="B168" s="27"/>
      <c r="C168" s="27"/>
      <c r="D168" s="27"/>
      <c r="E168" s="74">
        <f>SUM(E164:E167)</f>
        <v>0</v>
      </c>
      <c r="F168" s="74">
        <f>SUM(F165:F167)</f>
        <v>0</v>
      </c>
      <c r="G168" s="27"/>
      <c r="H168" s="27"/>
      <c r="I168" s="27"/>
      <c r="J168" s="27"/>
      <c r="K168" s="27"/>
      <c r="L168" s="27"/>
      <c r="M168" s="27"/>
      <c r="N168" s="27"/>
      <c r="O168" s="27"/>
      <c r="P168" s="27"/>
      <c r="Q168" s="27"/>
      <c r="R168" s="27"/>
      <c r="S168" s="27"/>
      <c r="T168" s="27"/>
      <c r="U168" s="27"/>
      <c r="V168" s="27"/>
      <c r="W168" s="27"/>
    </row>
    <row r="169" spans="1:23" hidden="1" x14ac:dyDescent="0.2">
      <c r="B169" s="27"/>
      <c r="C169" s="27"/>
      <c r="D169" s="27"/>
      <c r="E169" s="27"/>
      <c r="F169" s="27"/>
      <c r="G169" s="27"/>
      <c r="H169" s="27"/>
      <c r="I169" s="27"/>
      <c r="J169" s="27"/>
      <c r="K169" s="27"/>
      <c r="L169" s="27"/>
      <c r="M169" s="27"/>
      <c r="N169" s="27"/>
      <c r="O169" s="27"/>
      <c r="P169" s="27"/>
      <c r="Q169" s="27"/>
      <c r="R169" s="27"/>
      <c r="S169" s="27"/>
      <c r="T169" s="27"/>
      <c r="U169" s="27"/>
      <c r="V169" s="27"/>
      <c r="W169" s="27"/>
    </row>
    <row r="170" spans="1:23" hidden="1" x14ac:dyDescent="0.2">
      <c r="B170" s="27"/>
      <c r="C170" s="27"/>
      <c r="D170" s="27"/>
      <c r="E170" s="27"/>
      <c r="F170" s="27"/>
      <c r="G170" s="27"/>
      <c r="H170" s="27"/>
      <c r="I170" s="27"/>
      <c r="J170" s="27"/>
      <c r="K170" s="27"/>
      <c r="L170" s="27"/>
      <c r="M170" s="27"/>
      <c r="N170" s="27"/>
      <c r="O170" s="27"/>
      <c r="P170" s="27"/>
      <c r="Q170" s="27"/>
      <c r="R170" s="27"/>
      <c r="S170" s="27"/>
      <c r="T170" s="27"/>
      <c r="U170" s="27"/>
      <c r="V170" s="27"/>
      <c r="W170" s="27"/>
    </row>
    <row r="171" spans="1:23" hidden="1" x14ac:dyDescent="0.2">
      <c r="B171" s="17">
        <f>IF(B12=1,-1500,0)</f>
        <v>0</v>
      </c>
      <c r="C171" s="27">
        <f>IF(AND(C8=1,B12=1),-750,0)</f>
        <v>0</v>
      </c>
      <c r="D171" s="27"/>
      <c r="E171" s="27"/>
      <c r="F171" s="27"/>
      <c r="G171" s="27"/>
      <c r="H171" s="27"/>
      <c r="I171" s="27"/>
      <c r="J171" s="27"/>
      <c r="K171" s="27"/>
      <c r="L171" s="27"/>
      <c r="M171" s="27"/>
      <c r="N171" s="27"/>
      <c r="O171" s="27"/>
      <c r="P171" s="27"/>
      <c r="Q171" s="27"/>
      <c r="R171" s="27"/>
      <c r="S171" s="27"/>
      <c r="T171" s="27"/>
      <c r="U171" s="27"/>
      <c r="V171" s="27"/>
      <c r="W171" s="27"/>
    </row>
    <row r="172" spans="1:23" hidden="1" x14ac:dyDescent="0.2">
      <c r="B172" s="17">
        <f>IF(B12=1,-750,0)</f>
        <v>0</v>
      </c>
      <c r="C172" s="27">
        <f>IF(AND(C8=0,B12=1),-1500,0)</f>
        <v>0</v>
      </c>
      <c r="D172" s="27"/>
      <c r="E172" s="27"/>
      <c r="F172" s="27"/>
      <c r="G172" s="27"/>
      <c r="H172" s="27"/>
      <c r="I172" s="27"/>
      <c r="J172" s="27"/>
      <c r="K172" s="27"/>
      <c r="L172" s="27"/>
      <c r="M172" s="27"/>
      <c r="N172" s="27"/>
      <c r="O172" s="27"/>
      <c r="P172" s="27"/>
      <c r="Q172" s="27"/>
      <c r="R172" s="27"/>
      <c r="S172" s="27"/>
      <c r="T172" s="27"/>
      <c r="U172" s="27"/>
      <c r="V172" s="27"/>
      <c r="W172" s="27"/>
    </row>
    <row r="173" spans="1:23" hidden="1" x14ac:dyDescent="0.2">
      <c r="B173" s="27"/>
      <c r="C173" s="27"/>
      <c r="D173" s="27"/>
      <c r="E173" s="27"/>
      <c r="F173" s="27"/>
      <c r="G173" s="27"/>
      <c r="H173" s="27"/>
      <c r="I173" s="27"/>
      <c r="J173" s="27"/>
      <c r="K173" s="27"/>
      <c r="L173" s="27"/>
      <c r="M173" s="27"/>
      <c r="N173" s="27"/>
      <c r="O173" s="27"/>
      <c r="P173" s="27"/>
      <c r="Q173" s="27"/>
      <c r="R173" s="27"/>
      <c r="S173" s="27"/>
      <c r="T173" s="27"/>
      <c r="U173" s="27"/>
      <c r="V173" s="27"/>
      <c r="W173" s="27"/>
    </row>
    <row r="174" spans="1:23" hidden="1" x14ac:dyDescent="0.2">
      <c r="A174" s="56">
        <f>IF(AND(C11="oui",C12="oui",(D18+D19)&gt;1875),-1875,0)</f>
        <v>0</v>
      </c>
      <c r="B174" s="27"/>
      <c r="C174" s="27"/>
      <c r="D174" s="27"/>
      <c r="E174" s="27"/>
      <c r="F174" s="27"/>
      <c r="G174" s="27"/>
      <c r="H174" s="27"/>
      <c r="I174" s="27"/>
      <c r="J174" s="27"/>
      <c r="K174" s="27"/>
      <c r="L174" s="27"/>
      <c r="M174" s="27"/>
      <c r="N174" s="27"/>
      <c r="O174" s="27"/>
      <c r="P174" s="27"/>
      <c r="Q174" s="27"/>
      <c r="R174" s="27"/>
      <c r="S174" s="27"/>
      <c r="T174" s="27"/>
      <c r="U174" s="27"/>
      <c r="V174" s="27"/>
      <c r="W174" s="27"/>
    </row>
    <row r="175" spans="1:23" hidden="1" x14ac:dyDescent="0.2">
      <c r="A175" s="12">
        <f>IF(AND(C11="oui",C12="oui",(D18+D19)&lt;=1875,(D18+D19)&gt;50),-(D18+D19-50),0)</f>
        <v>0</v>
      </c>
      <c r="B175" s="27"/>
      <c r="C175" s="27"/>
      <c r="D175" s="27"/>
      <c r="E175" s="27"/>
      <c r="F175" s="27"/>
      <c r="G175" s="27"/>
      <c r="H175" s="27"/>
      <c r="I175" s="27"/>
      <c r="J175" s="27"/>
      <c r="K175" s="27"/>
      <c r="L175" s="27"/>
      <c r="M175" s="27"/>
      <c r="N175" s="27"/>
      <c r="O175" s="27"/>
      <c r="P175" s="27"/>
      <c r="Q175" s="27"/>
      <c r="R175" s="27"/>
      <c r="S175" s="27"/>
      <c r="T175" s="27"/>
      <c r="U175" s="27"/>
      <c r="V175" s="27"/>
      <c r="W175" s="27"/>
    </row>
    <row r="176" spans="1:23" hidden="1" x14ac:dyDescent="0.2">
      <c r="B176" s="27"/>
      <c r="C176" s="27"/>
      <c r="D176" s="27"/>
      <c r="E176" s="27"/>
      <c r="F176" s="27"/>
      <c r="G176" s="27"/>
      <c r="H176" s="27"/>
      <c r="I176" s="27"/>
      <c r="J176" s="27"/>
      <c r="K176" s="27"/>
      <c r="L176" s="27"/>
      <c r="M176" s="27"/>
      <c r="N176" s="27"/>
      <c r="O176" s="27"/>
      <c r="P176" s="27"/>
      <c r="Q176" s="27"/>
      <c r="R176" s="27"/>
      <c r="S176" s="27"/>
      <c r="T176" s="27"/>
      <c r="U176" s="27"/>
      <c r="V176" s="27"/>
      <c r="W176" s="27"/>
    </row>
    <row r="177" spans="1:23" hidden="1" x14ac:dyDescent="0.2">
      <c r="A177" s="109" t="s">
        <v>117</v>
      </c>
      <c r="B177" s="109"/>
      <c r="C177" s="109"/>
      <c r="D177" s="109"/>
      <c r="E177" s="109"/>
      <c r="F177" s="109" t="s">
        <v>118</v>
      </c>
      <c r="G177" s="109"/>
      <c r="H177" s="109"/>
      <c r="I177" s="27"/>
      <c r="J177" s="27"/>
      <c r="K177" s="27"/>
      <c r="L177" s="27"/>
      <c r="M177" s="27"/>
      <c r="N177" s="27"/>
      <c r="O177" s="27"/>
      <c r="P177" s="27"/>
      <c r="Q177" s="27"/>
      <c r="R177" s="27"/>
      <c r="S177" s="27"/>
      <c r="T177" s="27"/>
      <c r="U177" s="27"/>
      <c r="V177" s="27"/>
      <c r="W177" s="27"/>
    </row>
    <row r="178" spans="1:23" hidden="1" x14ac:dyDescent="0.2">
      <c r="A178" s="109">
        <v>67.31</v>
      </c>
      <c r="B178" s="109" t="s">
        <v>119</v>
      </c>
      <c r="C178" s="109">
        <v>25000</v>
      </c>
      <c r="D178" s="109"/>
      <c r="E178" s="109"/>
      <c r="F178" s="109"/>
      <c r="G178" s="109"/>
      <c r="H178" s="109"/>
      <c r="I178" s="27"/>
      <c r="J178" s="27"/>
      <c r="K178" s="27"/>
      <c r="L178" s="27"/>
      <c r="M178" s="27"/>
      <c r="N178" s="27"/>
      <c r="O178" s="27"/>
      <c r="P178" s="27"/>
      <c r="Q178" s="27"/>
      <c r="R178" s="27"/>
      <c r="S178" s="27"/>
      <c r="T178" s="27"/>
      <c r="U178" s="27"/>
      <c r="V178" s="27"/>
      <c r="W178" s="27"/>
    </row>
    <row r="179" spans="1:23" hidden="1" x14ac:dyDescent="0.2">
      <c r="A179" s="109">
        <v>23.56</v>
      </c>
      <c r="B179" s="109" t="s">
        <v>120</v>
      </c>
      <c r="C179" s="109">
        <v>25000</v>
      </c>
      <c r="D179" s="109" t="s">
        <v>121</v>
      </c>
      <c r="E179" s="109"/>
      <c r="F179" s="109"/>
      <c r="G179" s="109"/>
      <c r="H179" s="109"/>
      <c r="I179" s="27"/>
      <c r="J179" s="27"/>
      <c r="K179" s="27"/>
      <c r="L179" s="27"/>
      <c r="M179" s="27"/>
      <c r="N179" s="27"/>
      <c r="O179" s="27"/>
      <c r="P179" s="27"/>
      <c r="Q179" s="27"/>
      <c r="R179" s="27"/>
      <c r="S179" s="27"/>
      <c r="T179" s="27"/>
      <c r="U179" s="27"/>
      <c r="V179" s="27"/>
      <c r="W179" s="27"/>
    </row>
    <row r="180" spans="1:23" hidden="1" x14ac:dyDescent="0.2">
      <c r="A180" s="109"/>
      <c r="B180" s="109"/>
      <c r="C180" s="109"/>
      <c r="D180" s="109"/>
      <c r="E180" s="109"/>
      <c r="F180" s="109"/>
      <c r="G180" s="109"/>
      <c r="H180" s="109"/>
      <c r="I180" s="27"/>
      <c r="J180" s="27"/>
      <c r="K180" s="27"/>
      <c r="L180" s="27"/>
      <c r="M180" s="27"/>
      <c r="N180" s="27"/>
      <c r="O180" s="27"/>
      <c r="P180" s="27"/>
      <c r="Q180" s="27"/>
      <c r="R180" s="27"/>
      <c r="S180" s="27"/>
      <c r="T180" s="27"/>
      <c r="U180" s="27"/>
      <c r="V180" s="27"/>
      <c r="W180" s="27"/>
    </row>
    <row r="181" spans="1:23" hidden="1" x14ac:dyDescent="0.2">
      <c r="A181" s="109"/>
      <c r="B181" s="109"/>
      <c r="C181" s="109"/>
      <c r="D181" s="109"/>
      <c r="E181" s="109"/>
      <c r="F181" s="109"/>
      <c r="G181" s="109"/>
      <c r="H181" s="109"/>
      <c r="I181" s="27"/>
      <c r="J181" s="27"/>
      <c r="K181" s="27"/>
      <c r="L181" s="27"/>
      <c r="M181" s="27"/>
      <c r="N181" s="27"/>
      <c r="O181" s="27"/>
      <c r="P181" s="27"/>
      <c r="Q181" s="27"/>
      <c r="R181" s="27"/>
      <c r="S181" s="27"/>
      <c r="T181" s="27"/>
      <c r="U181" s="27"/>
      <c r="V181" s="27"/>
      <c r="W181" s="27"/>
    </row>
    <row r="182" spans="1:23" hidden="1" x14ac:dyDescent="0.2">
      <c r="A182" s="109"/>
      <c r="B182" s="109"/>
      <c r="C182" s="109"/>
      <c r="D182" s="109"/>
      <c r="E182" s="109"/>
      <c r="F182" s="109"/>
      <c r="G182" s="109">
        <v>720</v>
      </c>
      <c r="H182" s="109"/>
      <c r="I182" s="27"/>
      <c r="J182" s="27"/>
      <c r="K182" s="27"/>
      <c r="L182" s="27"/>
      <c r="M182" s="27"/>
      <c r="N182" s="27"/>
      <c r="O182" s="27"/>
      <c r="P182" s="27"/>
      <c r="Q182" s="27"/>
      <c r="R182" s="27"/>
      <c r="S182" s="27"/>
      <c r="T182" s="27"/>
      <c r="U182" s="27"/>
      <c r="V182" s="27"/>
      <c r="W182" s="27"/>
    </row>
    <row r="183" spans="1:23" hidden="1" x14ac:dyDescent="0.2">
      <c r="A183" s="109" t="s">
        <v>122</v>
      </c>
      <c r="B183" s="109"/>
      <c r="C183" s="109" t="s">
        <v>49</v>
      </c>
      <c r="D183" s="109" t="s">
        <v>123</v>
      </c>
      <c r="E183" s="109"/>
      <c r="F183" s="109"/>
      <c r="G183" s="109"/>
      <c r="H183" s="109"/>
      <c r="I183" s="27"/>
      <c r="J183" s="27"/>
      <c r="K183" s="27"/>
      <c r="L183" s="27"/>
      <c r="M183" s="27"/>
      <c r="N183" s="27"/>
      <c r="O183" s="27"/>
      <c r="P183" s="27"/>
      <c r="Q183" s="27"/>
      <c r="R183" s="27"/>
      <c r="S183" s="27"/>
      <c r="T183" s="27"/>
      <c r="U183" s="27"/>
      <c r="V183" s="27"/>
      <c r="W183" s="27"/>
    </row>
    <row r="184" spans="1:23" hidden="1" x14ac:dyDescent="0.2">
      <c r="A184" s="109"/>
      <c r="B184" s="109"/>
      <c r="C184" s="109">
        <v>0</v>
      </c>
      <c r="D184" s="109">
        <v>575</v>
      </c>
      <c r="E184" s="109"/>
      <c r="F184" s="109"/>
      <c r="G184" s="109"/>
      <c r="H184" s="109"/>
      <c r="I184" s="27"/>
      <c r="J184" s="27"/>
      <c r="K184" s="27"/>
      <c r="L184" s="27"/>
      <c r="M184" s="27"/>
      <c r="N184" s="27"/>
      <c r="O184" s="27"/>
      <c r="P184" s="27"/>
      <c r="Q184" s="27"/>
      <c r="R184" s="27"/>
      <c r="S184" s="27"/>
      <c r="T184" s="27"/>
      <c r="U184" s="27"/>
      <c r="V184" s="27"/>
      <c r="W184" s="27"/>
    </row>
    <row r="185" spans="1:23" hidden="1" x14ac:dyDescent="0.2">
      <c r="A185" s="109"/>
      <c r="B185" s="109"/>
      <c r="C185" s="109"/>
      <c r="D185" s="109"/>
      <c r="E185" s="109"/>
      <c r="F185" s="109"/>
      <c r="G185" s="109"/>
      <c r="H185" s="109"/>
      <c r="I185" s="27"/>
      <c r="J185" s="27"/>
      <c r="K185" s="27"/>
      <c r="L185" s="27"/>
      <c r="M185" s="27"/>
      <c r="N185" s="27"/>
      <c r="O185" s="27"/>
      <c r="P185" s="27"/>
      <c r="Q185" s="27"/>
      <c r="R185" s="27"/>
      <c r="S185" s="27"/>
      <c r="T185" s="27"/>
      <c r="U185" s="27"/>
      <c r="V185" s="27"/>
      <c r="W185" s="27"/>
    </row>
    <row r="186" spans="1:23" hidden="1" x14ac:dyDescent="0.2">
      <c r="A186" s="109"/>
      <c r="B186" s="109"/>
      <c r="C186" s="109"/>
      <c r="D186" s="109"/>
      <c r="E186" s="109"/>
      <c r="F186" s="110" t="s">
        <v>85</v>
      </c>
      <c r="G186" s="109"/>
      <c r="H186" s="109"/>
      <c r="I186" s="27"/>
      <c r="J186" s="27"/>
      <c r="K186" s="27"/>
      <c r="L186" s="27"/>
      <c r="M186" s="27"/>
      <c r="N186" s="27"/>
      <c r="O186" s="27"/>
      <c r="P186" s="27"/>
      <c r="Q186" s="27"/>
      <c r="R186" s="27"/>
      <c r="S186" s="27"/>
      <c r="T186" s="27"/>
      <c r="U186" s="27"/>
      <c r="V186" s="27"/>
      <c r="W186" s="27"/>
    </row>
    <row r="187" spans="1:23" hidden="1" x14ac:dyDescent="0.2">
      <c r="A187" s="109"/>
      <c r="B187" s="109"/>
      <c r="C187" s="109"/>
      <c r="D187" s="109"/>
      <c r="E187" s="109"/>
      <c r="F187" s="110" t="s">
        <v>86</v>
      </c>
      <c r="G187" s="109"/>
      <c r="H187" s="109"/>
      <c r="I187" s="27"/>
      <c r="J187" s="27"/>
      <c r="K187" s="27"/>
      <c r="L187" s="27"/>
      <c r="M187" s="27"/>
      <c r="N187" s="27"/>
      <c r="O187" s="27"/>
      <c r="P187" s="27"/>
      <c r="Q187" s="27"/>
      <c r="R187" s="27"/>
      <c r="S187" s="27"/>
      <c r="T187" s="27"/>
      <c r="U187" s="27"/>
      <c r="V187" s="27"/>
      <c r="W187" s="27"/>
    </row>
    <row r="188" spans="1:23" hidden="1" x14ac:dyDescent="0.2">
      <c r="A188" s="109">
        <v>920</v>
      </c>
      <c r="B188" s="109"/>
      <c r="C188" s="109"/>
      <c r="D188" s="109"/>
      <c r="E188" s="109"/>
      <c r="F188" s="109"/>
      <c r="G188" s="109"/>
      <c r="H188" s="109"/>
      <c r="I188" s="27"/>
      <c r="J188" s="27"/>
      <c r="K188" s="27"/>
      <c r="L188" s="27"/>
      <c r="M188" s="27"/>
      <c r="N188" s="27"/>
      <c r="O188" s="27"/>
      <c r="P188" s="27"/>
      <c r="Q188" s="27"/>
      <c r="R188" s="27"/>
      <c r="S188" s="27"/>
      <c r="T188" s="27"/>
      <c r="U188" s="27"/>
      <c r="V188" s="27"/>
      <c r="W188" s="27"/>
    </row>
    <row r="189" spans="1:23" hidden="1" x14ac:dyDescent="0.2">
      <c r="A189" s="109"/>
      <c r="B189" s="109"/>
      <c r="C189" s="109"/>
      <c r="D189" s="109"/>
      <c r="E189" s="109"/>
      <c r="F189" s="109"/>
      <c r="G189" s="109"/>
      <c r="H189" s="109"/>
      <c r="I189" s="27"/>
      <c r="J189" s="27"/>
      <c r="K189" s="27"/>
      <c r="L189" s="27"/>
      <c r="M189" s="27"/>
      <c r="N189" s="27"/>
      <c r="O189" s="27"/>
      <c r="P189" s="27"/>
      <c r="Q189" s="27"/>
      <c r="R189" s="27"/>
      <c r="S189" s="27"/>
      <c r="T189" s="27"/>
      <c r="U189" s="27"/>
      <c r="V189" s="27"/>
      <c r="W189" s="27"/>
    </row>
    <row r="190" spans="1:23" hidden="1" x14ac:dyDescent="0.2">
      <c r="A190" s="109"/>
      <c r="B190" s="109"/>
      <c r="C190" s="109"/>
      <c r="D190" s="109"/>
      <c r="E190" s="109"/>
      <c r="F190" s="109"/>
      <c r="G190" s="109"/>
      <c r="H190" s="109"/>
      <c r="I190" s="27"/>
      <c r="J190" s="27"/>
      <c r="K190" s="27"/>
      <c r="L190" s="27"/>
      <c r="M190" s="27"/>
      <c r="N190" s="27"/>
      <c r="O190" s="27"/>
      <c r="P190" s="27"/>
      <c r="Q190" s="27"/>
      <c r="R190" s="27"/>
      <c r="S190" s="27"/>
      <c r="T190" s="27"/>
      <c r="U190" s="27"/>
      <c r="V190" s="27"/>
      <c r="W190" s="27"/>
    </row>
    <row r="191" spans="1:23" hidden="1" x14ac:dyDescent="0.2">
      <c r="A191" s="109"/>
      <c r="B191" s="109"/>
      <c r="C191" s="109"/>
      <c r="D191" s="109"/>
      <c r="E191" s="109"/>
      <c r="F191" s="109"/>
      <c r="G191" s="109"/>
      <c r="H191" s="109"/>
      <c r="I191" s="27"/>
      <c r="J191" s="27"/>
      <c r="K191" s="27"/>
      <c r="L191" s="27"/>
      <c r="M191" s="27"/>
      <c r="N191" s="27"/>
      <c r="O191" s="27"/>
      <c r="P191" s="27"/>
      <c r="Q191" s="27"/>
      <c r="R191" s="27"/>
      <c r="S191" s="27"/>
      <c r="T191" s="27"/>
      <c r="U191" s="27"/>
      <c r="V191" s="27"/>
      <c r="W191" s="27"/>
    </row>
    <row r="192" spans="1:23" hidden="1" x14ac:dyDescent="0.2">
      <c r="A192" s="109"/>
      <c r="B192" s="109"/>
      <c r="C192" s="109"/>
      <c r="D192" s="109"/>
      <c r="E192" s="109"/>
      <c r="F192" s="109"/>
      <c r="G192" s="109"/>
      <c r="H192" s="109"/>
      <c r="I192" s="27"/>
      <c r="J192" s="27"/>
      <c r="K192" s="27"/>
      <c r="L192" s="27"/>
      <c r="M192" s="27"/>
      <c r="N192" s="27"/>
      <c r="O192" s="27"/>
      <c r="P192" s="27"/>
      <c r="Q192" s="27"/>
      <c r="R192" s="27"/>
      <c r="S192" s="27"/>
      <c r="T192" s="27"/>
      <c r="U192" s="27"/>
      <c r="V192" s="27"/>
      <c r="W192" s="27"/>
    </row>
    <row r="193" spans="1:23" hidden="1" x14ac:dyDescent="0.2">
      <c r="A193" s="109"/>
      <c r="B193" s="109"/>
      <c r="C193" s="109"/>
      <c r="D193" s="109"/>
      <c r="E193" s="109"/>
      <c r="F193" s="109"/>
      <c r="G193" s="109"/>
      <c r="H193" s="109"/>
      <c r="I193" s="27"/>
      <c r="J193" s="27"/>
      <c r="K193" s="27"/>
      <c r="L193" s="27"/>
      <c r="M193" s="27"/>
      <c r="N193" s="27"/>
      <c r="O193" s="27"/>
      <c r="P193" s="27"/>
      <c r="Q193" s="27"/>
      <c r="R193" s="27"/>
      <c r="S193" s="27"/>
      <c r="T193" s="27"/>
      <c r="U193" s="27"/>
      <c r="V193" s="27"/>
      <c r="W193" s="27"/>
    </row>
    <row r="194" spans="1:23" hidden="1" x14ac:dyDescent="0.2">
      <c r="A194" s="109"/>
      <c r="B194" s="109"/>
      <c r="C194" s="109"/>
      <c r="D194" s="109"/>
      <c r="E194" s="109"/>
      <c r="F194" s="109"/>
      <c r="G194" s="109"/>
      <c r="H194" s="109"/>
      <c r="I194" s="27"/>
      <c r="J194" s="27"/>
      <c r="K194" s="27"/>
      <c r="L194" s="27"/>
      <c r="M194" s="27"/>
      <c r="N194" s="27"/>
      <c r="O194" s="27"/>
      <c r="P194" s="27"/>
      <c r="Q194" s="27"/>
      <c r="R194" s="27"/>
      <c r="S194" s="27"/>
      <c r="T194" s="27"/>
      <c r="U194" s="27"/>
      <c r="V194" s="27"/>
      <c r="W194" s="27"/>
    </row>
    <row r="195" spans="1:23" hidden="1" x14ac:dyDescent="0.2">
      <c r="A195" s="109"/>
      <c r="B195" s="109"/>
      <c r="C195" s="109"/>
      <c r="D195" s="109"/>
      <c r="E195" s="109"/>
      <c r="F195" s="109"/>
      <c r="G195" s="109"/>
      <c r="H195" s="109"/>
      <c r="I195" s="27"/>
      <c r="J195" s="27"/>
      <c r="K195" s="27"/>
      <c r="L195" s="27"/>
      <c r="M195" s="27"/>
      <c r="N195" s="27"/>
      <c r="O195" s="27"/>
      <c r="P195" s="27"/>
      <c r="Q195" s="27"/>
      <c r="R195" s="27"/>
      <c r="S195" s="27"/>
      <c r="T195" s="27"/>
      <c r="U195" s="27"/>
      <c r="V195" s="27"/>
      <c r="W195" s="27"/>
    </row>
    <row r="196" spans="1:23" hidden="1" x14ac:dyDescent="0.2">
      <c r="A196" s="109"/>
      <c r="B196" s="109"/>
      <c r="C196" s="109"/>
      <c r="D196" s="109"/>
      <c r="E196" s="109"/>
      <c r="F196" s="109"/>
      <c r="G196" s="109"/>
      <c r="H196" s="109"/>
      <c r="I196" s="27"/>
      <c r="J196" s="27"/>
      <c r="K196" s="27"/>
      <c r="L196" s="27"/>
      <c r="M196" s="27"/>
      <c r="N196" s="27"/>
      <c r="O196" s="27"/>
      <c r="P196" s="27"/>
      <c r="Q196" s="27"/>
      <c r="R196" s="27"/>
      <c r="S196" s="27"/>
      <c r="T196" s="27"/>
      <c r="U196" s="27"/>
      <c r="V196" s="27"/>
      <c r="W196" s="27"/>
    </row>
    <row r="197" spans="1:23" hidden="1" x14ac:dyDescent="0.2">
      <c r="A197" s="109"/>
      <c r="B197" s="109"/>
      <c r="C197" s="109"/>
      <c r="D197" s="109"/>
      <c r="E197" s="109"/>
      <c r="F197" s="109"/>
      <c r="G197" s="109"/>
      <c r="H197" s="109"/>
      <c r="I197" s="27"/>
      <c r="J197" s="27"/>
      <c r="K197" s="27"/>
      <c r="L197" s="27"/>
      <c r="M197" s="27"/>
      <c r="N197" s="27"/>
      <c r="O197" s="27"/>
      <c r="P197" s="27"/>
      <c r="Q197" s="27"/>
      <c r="R197" s="27"/>
      <c r="S197" s="27"/>
      <c r="T197" s="27"/>
      <c r="U197" s="27"/>
      <c r="V197" s="27"/>
      <c r="W197" s="27"/>
    </row>
    <row r="198" spans="1:23" hidden="1" x14ac:dyDescent="0.2">
      <c r="A198" s="109"/>
      <c r="B198" s="109"/>
      <c r="C198" s="109"/>
      <c r="D198" s="109"/>
      <c r="E198" s="109"/>
      <c r="F198" s="109"/>
      <c r="G198" s="109"/>
      <c r="H198" s="109"/>
      <c r="I198" s="27"/>
      <c r="J198" s="27"/>
      <c r="K198" s="27"/>
      <c r="L198" s="27"/>
      <c r="M198" s="27"/>
      <c r="N198" s="27"/>
      <c r="O198" s="27"/>
      <c r="P198" s="27"/>
      <c r="Q198" s="27"/>
      <c r="R198" s="27"/>
      <c r="S198" s="27"/>
      <c r="T198" s="27"/>
      <c r="U198" s="27"/>
      <c r="V198" s="27"/>
      <c r="W198" s="27"/>
    </row>
    <row r="199" spans="1:23" hidden="1" x14ac:dyDescent="0.2">
      <c r="A199" s="109"/>
      <c r="B199" s="109"/>
      <c r="C199" s="109"/>
      <c r="D199" s="109"/>
      <c r="E199" s="109"/>
      <c r="F199" s="109"/>
      <c r="G199" s="109"/>
      <c r="H199" s="109"/>
      <c r="I199" s="27"/>
      <c r="J199" s="27"/>
      <c r="K199" s="27"/>
      <c r="L199" s="27"/>
      <c r="M199" s="27"/>
      <c r="N199" s="27"/>
      <c r="O199" s="27"/>
      <c r="P199" s="27"/>
      <c r="Q199" s="27"/>
      <c r="R199" s="27"/>
      <c r="S199" s="27"/>
      <c r="T199" s="27"/>
      <c r="U199" s="27"/>
      <c r="V199" s="27"/>
      <c r="W199" s="27"/>
    </row>
    <row r="200" spans="1:23" hidden="1" x14ac:dyDescent="0.2">
      <c r="A200" s="109"/>
      <c r="B200" s="109"/>
      <c r="C200" s="109"/>
      <c r="D200" s="109"/>
      <c r="E200" s="109"/>
      <c r="F200" s="109"/>
      <c r="G200" s="109"/>
      <c r="H200" s="109"/>
      <c r="I200" s="27"/>
      <c r="J200" s="27"/>
      <c r="K200" s="27"/>
      <c r="L200" s="27"/>
      <c r="M200" s="27"/>
      <c r="N200" s="27"/>
      <c r="O200" s="27"/>
      <c r="P200" s="27"/>
      <c r="Q200" s="27"/>
      <c r="R200" s="27"/>
      <c r="S200" s="27"/>
      <c r="T200" s="27"/>
      <c r="U200" s="27"/>
      <c r="V200" s="27"/>
      <c r="W200" s="27"/>
    </row>
    <row r="201" spans="1:23" hidden="1" x14ac:dyDescent="0.2">
      <c r="A201" s="109"/>
      <c r="B201" s="109"/>
      <c r="C201" s="109"/>
      <c r="D201" s="109"/>
      <c r="E201" s="109"/>
      <c r="F201" s="109"/>
      <c r="G201" s="109"/>
      <c r="H201" s="109"/>
      <c r="I201" s="27"/>
      <c r="J201" s="27"/>
      <c r="K201" s="27"/>
      <c r="L201" s="27"/>
      <c r="M201" s="27"/>
      <c r="N201" s="27"/>
      <c r="O201" s="27"/>
      <c r="P201" s="27"/>
      <c r="Q201" s="27"/>
      <c r="R201" s="27"/>
      <c r="S201" s="27"/>
      <c r="T201" s="27"/>
      <c r="U201" s="27"/>
      <c r="V201" s="27"/>
      <c r="W201" s="27"/>
    </row>
    <row r="202" spans="1:23" hidden="1" x14ac:dyDescent="0.2">
      <c r="A202" s="109"/>
      <c r="B202" s="109"/>
      <c r="C202" s="109"/>
      <c r="D202" s="109"/>
      <c r="E202" s="109"/>
      <c r="F202" s="109"/>
      <c r="G202" s="109"/>
      <c r="H202" s="109"/>
      <c r="I202" s="27"/>
      <c r="J202" s="27"/>
      <c r="K202" s="27"/>
      <c r="L202" s="27"/>
      <c r="M202" s="27"/>
      <c r="N202" s="27"/>
      <c r="O202" s="27"/>
      <c r="P202" s="27"/>
      <c r="Q202" s="27"/>
      <c r="R202" s="27"/>
      <c r="S202" s="27"/>
      <c r="T202" s="27"/>
      <c r="U202" s="27"/>
      <c r="V202" s="27"/>
      <c r="W202" s="27"/>
    </row>
    <row r="203" spans="1:23" hidden="1" x14ac:dyDescent="0.2">
      <c r="A203" s="109"/>
      <c r="B203" s="109"/>
      <c r="C203" s="109"/>
      <c r="D203" s="109"/>
      <c r="E203" s="109"/>
      <c r="F203" s="109"/>
      <c r="G203" s="109"/>
      <c r="H203" s="109"/>
      <c r="I203" s="27"/>
      <c r="J203" s="27"/>
      <c r="K203" s="27"/>
      <c r="L203" s="27"/>
      <c r="M203" s="27"/>
      <c r="N203" s="27"/>
      <c r="O203" s="27"/>
      <c r="P203" s="27"/>
      <c r="Q203" s="27"/>
      <c r="R203" s="27"/>
      <c r="S203" s="27"/>
      <c r="T203" s="27"/>
      <c r="U203" s="27"/>
      <c r="V203" s="27"/>
      <c r="W203" s="27"/>
    </row>
    <row r="204" spans="1:23" hidden="1" x14ac:dyDescent="0.2">
      <c r="A204" s="109"/>
      <c r="B204" s="109"/>
      <c r="C204" s="109"/>
      <c r="D204" s="109"/>
      <c r="E204" s="109"/>
      <c r="F204" s="109"/>
      <c r="G204" s="109"/>
      <c r="H204" s="109"/>
      <c r="I204" s="27"/>
      <c r="J204" s="27"/>
      <c r="K204" s="27"/>
      <c r="L204" s="27"/>
      <c r="M204" s="27"/>
      <c r="N204" s="27"/>
      <c r="O204" s="27"/>
      <c r="P204" s="27"/>
      <c r="Q204" s="27"/>
      <c r="R204" s="27"/>
      <c r="S204" s="27"/>
      <c r="T204" s="27"/>
      <c r="U204" s="27"/>
      <c r="V204" s="27"/>
      <c r="W204" s="27"/>
    </row>
    <row r="205" spans="1:23" hidden="1" x14ac:dyDescent="0.2">
      <c r="A205" s="109"/>
      <c r="B205" s="109"/>
      <c r="C205" s="109"/>
      <c r="D205" s="109"/>
      <c r="E205" s="109"/>
      <c r="F205" s="109"/>
      <c r="G205" s="109"/>
      <c r="H205" s="109"/>
      <c r="I205" s="27"/>
      <c r="J205" s="27"/>
      <c r="K205" s="27"/>
      <c r="L205" s="27"/>
      <c r="M205" s="27"/>
      <c r="N205" s="27"/>
      <c r="O205" s="27"/>
      <c r="P205" s="27"/>
      <c r="Q205" s="27"/>
      <c r="R205" s="27"/>
      <c r="S205" s="27"/>
      <c r="T205" s="27"/>
      <c r="U205" s="27"/>
      <c r="V205" s="27"/>
      <c r="W205" s="27"/>
    </row>
    <row r="206" spans="1:23" hidden="1" x14ac:dyDescent="0.2">
      <c r="A206" s="109"/>
      <c r="B206" s="109"/>
      <c r="C206" s="109"/>
      <c r="D206" s="109"/>
      <c r="E206" s="109"/>
      <c r="F206" s="109"/>
      <c r="G206" s="109"/>
      <c r="H206" s="109"/>
      <c r="I206" s="27"/>
      <c r="J206" s="27"/>
      <c r="K206" s="27"/>
      <c r="L206" s="27"/>
      <c r="M206" s="27"/>
      <c r="N206" s="27"/>
      <c r="O206" s="27"/>
      <c r="P206" s="27"/>
      <c r="Q206" s="27"/>
      <c r="R206" s="27"/>
      <c r="S206" s="27"/>
      <c r="T206" s="27"/>
      <c r="U206" s="27"/>
      <c r="V206" s="27"/>
      <c r="W206" s="27"/>
    </row>
    <row r="207" spans="1:23" hidden="1" x14ac:dyDescent="0.2">
      <c r="A207" s="109"/>
      <c r="B207" s="109"/>
      <c r="C207" s="109"/>
      <c r="D207" s="109"/>
      <c r="E207" s="109"/>
      <c r="F207" s="109"/>
      <c r="G207" s="109"/>
      <c r="H207" s="109"/>
      <c r="I207" s="27"/>
      <c r="J207" s="27"/>
      <c r="K207" s="27"/>
      <c r="L207" s="27"/>
      <c r="M207" s="27"/>
      <c r="N207" s="27"/>
      <c r="O207" s="27"/>
      <c r="P207" s="27"/>
      <c r="Q207" s="27"/>
      <c r="R207" s="27"/>
      <c r="S207" s="27"/>
      <c r="T207" s="27"/>
      <c r="U207" s="27"/>
      <c r="V207" s="27"/>
      <c r="W207" s="27"/>
    </row>
    <row r="208" spans="1:23" hidden="1" x14ac:dyDescent="0.2">
      <c r="A208" s="109"/>
      <c r="B208" s="109"/>
      <c r="C208" s="109"/>
      <c r="D208" s="109"/>
      <c r="E208" s="109"/>
      <c r="F208" s="109"/>
      <c r="G208" s="109"/>
      <c r="H208" s="109"/>
      <c r="I208" s="27"/>
      <c r="J208" s="27"/>
      <c r="K208" s="27"/>
      <c r="L208" s="27"/>
      <c r="M208" s="27"/>
      <c r="N208" s="27"/>
      <c r="O208" s="27"/>
      <c r="P208" s="27"/>
      <c r="Q208" s="27"/>
      <c r="R208" s="27"/>
      <c r="S208" s="27"/>
      <c r="T208" s="27"/>
      <c r="U208" s="27"/>
      <c r="V208" s="27"/>
      <c r="W208" s="27"/>
    </row>
    <row r="209" spans="1:23" hidden="1" x14ac:dyDescent="0.2">
      <c r="A209" s="109"/>
      <c r="B209" s="109"/>
      <c r="C209" s="109"/>
      <c r="D209" s="109"/>
      <c r="E209" s="109"/>
      <c r="F209" s="109"/>
      <c r="G209" s="109"/>
      <c r="H209" s="109"/>
      <c r="I209" s="27"/>
      <c r="J209" s="27"/>
      <c r="K209" s="27"/>
      <c r="L209" s="27"/>
      <c r="M209" s="27"/>
      <c r="N209" s="27"/>
      <c r="O209" s="27"/>
      <c r="P209" s="27"/>
      <c r="Q209" s="27"/>
      <c r="R209" s="27"/>
      <c r="S209" s="27"/>
      <c r="T209" s="27"/>
      <c r="U209" s="27"/>
      <c r="V209" s="27"/>
      <c r="W209" s="27"/>
    </row>
    <row r="210" spans="1:23" hidden="1" x14ac:dyDescent="0.2">
      <c r="A210" s="109"/>
      <c r="B210" s="109"/>
      <c r="C210" s="109"/>
      <c r="D210" s="109"/>
      <c r="E210" s="109"/>
      <c r="F210" s="109"/>
      <c r="G210" s="109"/>
      <c r="H210" s="109"/>
      <c r="I210" s="27"/>
      <c r="J210" s="27"/>
      <c r="K210" s="27"/>
      <c r="L210" s="27"/>
      <c r="M210" s="27"/>
      <c r="N210" s="27"/>
      <c r="O210" s="27"/>
      <c r="P210" s="27"/>
      <c r="Q210" s="27"/>
      <c r="R210" s="27"/>
      <c r="S210" s="27"/>
      <c r="T210" s="27"/>
      <c r="U210" s="27"/>
      <c r="V210" s="27"/>
      <c r="W210" s="27"/>
    </row>
    <row r="211" spans="1:23" hidden="1" x14ac:dyDescent="0.2">
      <c r="A211" s="109"/>
      <c r="B211" s="109"/>
      <c r="C211" s="109"/>
      <c r="D211" s="109"/>
      <c r="E211" s="109"/>
      <c r="F211" s="109"/>
      <c r="G211" s="109"/>
      <c r="H211" s="109"/>
      <c r="I211" s="27"/>
      <c r="J211" s="27"/>
      <c r="K211" s="27"/>
      <c r="L211" s="27"/>
      <c r="M211" s="27"/>
      <c r="N211" s="27"/>
      <c r="O211" s="27"/>
      <c r="P211" s="27"/>
      <c r="Q211" s="27"/>
      <c r="R211" s="27"/>
      <c r="S211" s="27"/>
      <c r="T211" s="27"/>
      <c r="U211" s="27"/>
      <c r="V211" s="27"/>
      <c r="W211" s="27"/>
    </row>
    <row r="212" spans="1:23" hidden="1" x14ac:dyDescent="0.2">
      <c r="A212" s="109"/>
      <c r="B212" s="109"/>
      <c r="C212" s="109"/>
      <c r="D212" s="109"/>
      <c r="E212" s="109"/>
      <c r="F212" s="109"/>
      <c r="G212" s="109"/>
      <c r="H212" s="109"/>
      <c r="I212" s="27"/>
      <c r="J212" s="27"/>
      <c r="K212" s="27"/>
      <c r="L212" s="27"/>
      <c r="M212" s="27"/>
      <c r="N212" s="27"/>
      <c r="O212" s="27"/>
      <c r="P212" s="27"/>
      <c r="Q212" s="27"/>
      <c r="R212" s="27"/>
      <c r="S212" s="27"/>
      <c r="T212" s="27"/>
      <c r="U212" s="27"/>
      <c r="V212" s="27"/>
      <c r="W212" s="27"/>
    </row>
    <row r="213" spans="1:23" hidden="1" x14ac:dyDescent="0.2">
      <c r="A213" s="109"/>
      <c r="B213" s="109"/>
      <c r="C213" s="109"/>
      <c r="D213" s="109"/>
      <c r="E213" s="109"/>
      <c r="F213" s="109"/>
      <c r="G213" s="109"/>
      <c r="H213" s="109"/>
      <c r="I213" s="27"/>
      <c r="J213" s="27"/>
      <c r="K213" s="27"/>
      <c r="L213" s="27"/>
      <c r="M213" s="27"/>
      <c r="N213" s="27"/>
      <c r="O213" s="27"/>
      <c r="P213" s="27"/>
      <c r="Q213" s="27"/>
      <c r="R213" s="27"/>
      <c r="S213" s="27"/>
      <c r="T213" s="27"/>
      <c r="U213" s="27"/>
      <c r="V213" s="27"/>
      <c r="W213" s="27"/>
    </row>
    <row r="214" spans="1:23" hidden="1" x14ac:dyDescent="0.2">
      <c r="A214" s="109"/>
      <c r="B214" s="109"/>
      <c r="C214" s="109"/>
      <c r="D214" s="109"/>
      <c r="E214" s="109"/>
      <c r="F214" s="109"/>
      <c r="G214" s="109"/>
      <c r="H214" s="109"/>
      <c r="I214" s="27"/>
      <c r="J214" s="27"/>
      <c r="K214" s="27"/>
      <c r="L214" s="27"/>
      <c r="M214" s="27"/>
      <c r="N214" s="27"/>
      <c r="O214" s="27"/>
      <c r="P214" s="27"/>
      <c r="Q214" s="27"/>
      <c r="R214" s="27"/>
      <c r="S214" s="27"/>
      <c r="T214" s="27"/>
      <c r="U214" s="27"/>
      <c r="V214" s="27"/>
      <c r="W214" s="27"/>
    </row>
    <row r="215" spans="1:23" hidden="1" x14ac:dyDescent="0.2">
      <c r="A215" s="109"/>
      <c r="B215" s="109"/>
      <c r="C215" s="109"/>
      <c r="D215" s="109"/>
      <c r="E215" s="109"/>
      <c r="F215" s="109"/>
      <c r="G215" s="109"/>
      <c r="H215" s="109"/>
      <c r="I215" s="27"/>
      <c r="J215" s="27"/>
      <c r="K215" s="27"/>
      <c r="L215" s="27"/>
      <c r="M215" s="27"/>
      <c r="N215" s="27"/>
      <c r="O215" s="27"/>
      <c r="P215" s="27"/>
      <c r="Q215" s="27"/>
      <c r="R215" s="27"/>
      <c r="S215" s="27"/>
      <c r="T215" s="27"/>
      <c r="U215" s="27"/>
      <c r="V215" s="27"/>
      <c r="W215" s="27"/>
    </row>
    <row r="216" spans="1:23" hidden="1" x14ac:dyDescent="0.2">
      <c r="A216" s="109"/>
      <c r="B216" s="109"/>
      <c r="C216" s="109"/>
      <c r="D216" s="109"/>
      <c r="E216" s="109"/>
      <c r="F216" s="109"/>
      <c r="G216" s="109"/>
      <c r="H216" s="109"/>
      <c r="I216" s="27"/>
      <c r="J216" s="27"/>
      <c r="K216" s="27"/>
      <c r="L216" s="27"/>
      <c r="M216" s="27"/>
      <c r="N216" s="27"/>
      <c r="O216" s="27"/>
      <c r="P216" s="27"/>
      <c r="Q216" s="27"/>
      <c r="R216" s="27"/>
      <c r="S216" s="27"/>
      <c r="T216" s="27"/>
      <c r="U216" s="27"/>
      <c r="V216" s="27"/>
      <c r="W216" s="27"/>
    </row>
    <row r="217" spans="1:23" hidden="1" x14ac:dyDescent="0.2">
      <c r="A217" s="109"/>
      <c r="B217" s="109"/>
      <c r="C217" s="109"/>
      <c r="D217" s="111">
        <f>ROUNDUP(C67+C68,-2)</f>
        <v>100</v>
      </c>
      <c r="E217" s="109"/>
      <c r="F217" s="109"/>
      <c r="G217" s="109"/>
      <c r="H217" s="109"/>
      <c r="I217" s="27"/>
      <c r="J217" s="27"/>
      <c r="K217" s="27"/>
      <c r="L217" s="27"/>
      <c r="M217" s="27"/>
      <c r="N217" s="27"/>
      <c r="O217" s="27"/>
      <c r="P217" s="27"/>
      <c r="Q217" s="27"/>
      <c r="R217" s="27"/>
      <c r="S217" s="27"/>
      <c r="T217" s="27"/>
      <c r="U217" s="27"/>
      <c r="V217" s="27"/>
      <c r="W217" s="27"/>
    </row>
    <row r="218" spans="1:23" hidden="1" x14ac:dyDescent="0.2">
      <c r="A218" s="109"/>
      <c r="B218" s="109"/>
      <c r="C218" s="109"/>
      <c r="D218" s="109"/>
      <c r="E218" s="109"/>
      <c r="F218" s="109"/>
      <c r="G218" s="109"/>
      <c r="H218" s="109"/>
      <c r="I218" s="27"/>
      <c r="J218" s="27"/>
      <c r="K218" s="27"/>
      <c r="L218" s="27"/>
      <c r="M218" s="27"/>
      <c r="N218" s="27"/>
      <c r="O218" s="27"/>
      <c r="P218" s="27"/>
      <c r="Q218" s="27"/>
      <c r="R218" s="27"/>
      <c r="S218" s="27"/>
      <c r="T218" s="27"/>
      <c r="U218" s="27"/>
      <c r="V218" s="27"/>
      <c r="W218" s="27"/>
    </row>
    <row r="219" spans="1:23" hidden="1" x14ac:dyDescent="0.2">
      <c r="A219" s="109"/>
      <c r="B219" s="109"/>
      <c r="C219" s="109"/>
      <c r="D219" s="109"/>
      <c r="E219" s="109"/>
      <c r="F219" s="109"/>
      <c r="G219" s="109"/>
      <c r="H219" s="109"/>
      <c r="I219" s="27"/>
      <c r="J219" s="27"/>
      <c r="K219" s="27"/>
      <c r="L219" s="27"/>
      <c r="M219" s="27"/>
      <c r="N219" s="27"/>
      <c r="O219" s="27"/>
      <c r="P219" s="27"/>
      <c r="Q219" s="27"/>
      <c r="R219" s="27"/>
      <c r="S219" s="27"/>
      <c r="T219" s="27"/>
      <c r="U219" s="27"/>
      <c r="V219" s="27"/>
      <c r="W219" s="27"/>
    </row>
    <row r="220" spans="1:23" hidden="1" x14ac:dyDescent="0.2">
      <c r="A220" s="109"/>
      <c r="B220" s="109"/>
      <c r="C220" s="109"/>
      <c r="D220" s="109"/>
      <c r="E220" s="109"/>
      <c r="F220" s="109"/>
      <c r="G220" s="109"/>
      <c r="H220" s="109"/>
      <c r="I220" s="27"/>
      <c r="J220" s="27"/>
      <c r="K220" s="27"/>
      <c r="L220" s="27"/>
      <c r="M220" s="27"/>
      <c r="N220" s="27"/>
      <c r="O220" s="27"/>
      <c r="P220" s="27"/>
      <c r="Q220" s="27"/>
      <c r="R220" s="27"/>
      <c r="S220" s="27"/>
      <c r="T220" s="27"/>
      <c r="U220" s="27"/>
      <c r="V220" s="27"/>
      <c r="W220" s="27"/>
    </row>
    <row r="221" spans="1:23" hidden="1" x14ac:dyDescent="0.2">
      <c r="A221" s="109" t="s">
        <v>90</v>
      </c>
      <c r="B221" s="109"/>
      <c r="C221" s="109">
        <v>0</v>
      </c>
      <c r="D221" s="109"/>
      <c r="E221" s="109"/>
      <c r="F221" s="109"/>
      <c r="G221" s="109"/>
      <c r="H221" s="109"/>
      <c r="I221" s="27"/>
      <c r="J221" s="27"/>
      <c r="K221" s="27"/>
      <c r="L221" s="27"/>
      <c r="M221" s="27"/>
      <c r="N221" s="27"/>
      <c r="O221" s="27"/>
      <c r="P221" s="27"/>
      <c r="Q221" s="27"/>
      <c r="R221" s="27"/>
      <c r="S221" s="27"/>
      <c r="T221" s="27"/>
      <c r="U221" s="27"/>
      <c r="V221" s="27"/>
      <c r="W221" s="27"/>
    </row>
    <row r="222" spans="1:23" ht="15" hidden="1" x14ac:dyDescent="0.25">
      <c r="A222" s="109">
        <v>0</v>
      </c>
      <c r="B222" s="109"/>
      <c r="C222" s="109">
        <v>7500</v>
      </c>
      <c r="D222" s="109">
        <v>1.7100000000000001E-2</v>
      </c>
      <c r="E222" s="112"/>
      <c r="F222" s="113">
        <f>IF(C58&lt;C222,C58*D222,C222*D222)</f>
        <v>0</v>
      </c>
      <c r="G222" s="109"/>
      <c r="H222" s="109"/>
      <c r="I222" s="27"/>
      <c r="J222" s="27"/>
      <c r="K222" s="27"/>
      <c r="L222" s="27"/>
      <c r="M222" s="27"/>
      <c r="N222" s="27"/>
      <c r="O222" s="27"/>
      <c r="P222" s="27"/>
      <c r="Q222" s="27"/>
      <c r="R222" s="27"/>
      <c r="S222" s="27"/>
      <c r="T222" s="27"/>
      <c r="U222" s="27"/>
      <c r="V222" s="27"/>
      <c r="W222" s="27"/>
    </row>
    <row r="223" spans="1:23" ht="15" hidden="1" x14ac:dyDescent="0.25">
      <c r="A223" s="109">
        <v>7500</v>
      </c>
      <c r="B223" s="109"/>
      <c r="C223" s="109">
        <v>17500</v>
      </c>
      <c r="D223" s="109">
        <v>1.3679999999999999E-2</v>
      </c>
      <c r="E223" s="112"/>
      <c r="F223" s="113" t="str">
        <f>IF(C58&lt;=A223," ",IF(C58&lt;C223,(C58-C222)*D223,(C223-A223)*D223))</f>
        <v xml:space="preserve"> </v>
      </c>
      <c r="G223" s="109"/>
      <c r="H223" s="109"/>
      <c r="I223" s="27"/>
      <c r="J223" s="27"/>
      <c r="K223" s="27"/>
      <c r="L223" s="27"/>
      <c r="M223" s="27"/>
      <c r="N223" s="27"/>
      <c r="O223" s="27"/>
      <c r="P223" s="27"/>
      <c r="Q223" s="27"/>
      <c r="R223" s="27"/>
      <c r="S223" s="27"/>
      <c r="T223" s="27"/>
      <c r="U223" s="27"/>
      <c r="V223" s="27"/>
      <c r="W223" s="27"/>
    </row>
    <row r="224" spans="1:23" ht="15" hidden="1" x14ac:dyDescent="0.25">
      <c r="A224" s="109">
        <v>17500</v>
      </c>
      <c r="B224" s="109"/>
      <c r="C224" s="109">
        <v>30000</v>
      </c>
      <c r="D224" s="109">
        <v>9.1199999999999996E-3</v>
      </c>
      <c r="E224" s="112"/>
      <c r="F224" s="113" t="str">
        <f>IF(C58&lt;=A224," ",IF(C58&lt;C224,(C58-C223)*D224,(C224-A224)*D224))</f>
        <v xml:space="preserve"> </v>
      </c>
      <c r="G224" s="109"/>
      <c r="H224" s="109"/>
      <c r="I224" s="27"/>
      <c r="J224" s="27"/>
      <c r="K224" s="27"/>
      <c r="L224" s="27"/>
      <c r="M224" s="27"/>
      <c r="N224" s="27"/>
      <c r="O224" s="27"/>
      <c r="P224" s="27"/>
      <c r="Q224" s="27"/>
      <c r="R224" s="27"/>
      <c r="S224" s="27"/>
      <c r="T224" s="27"/>
      <c r="U224" s="27"/>
      <c r="V224" s="27"/>
      <c r="W224" s="27"/>
    </row>
    <row r="225" spans="1:23" ht="15" hidden="1" x14ac:dyDescent="0.25">
      <c r="A225" s="109">
        <v>30000</v>
      </c>
      <c r="B225" s="109"/>
      <c r="C225" s="109">
        <v>45495</v>
      </c>
      <c r="D225" s="109">
        <v>6.8399999999999997E-3</v>
      </c>
      <c r="E225" s="112"/>
      <c r="F225" s="113" t="str">
        <f>IF(C58&lt;=A225," ",IF(C58&lt;C225,(C58-C224)*D225,(C225-A225)*D225))</f>
        <v xml:space="preserve"> </v>
      </c>
      <c r="G225" s="109"/>
      <c r="H225" s="109"/>
      <c r="I225" s="27"/>
      <c r="J225" s="27"/>
      <c r="K225" s="27"/>
      <c r="L225" s="27"/>
      <c r="M225" s="27"/>
      <c r="N225" s="27"/>
      <c r="O225" s="27"/>
      <c r="P225" s="27"/>
      <c r="Q225" s="27"/>
      <c r="R225" s="27"/>
      <c r="S225" s="27"/>
      <c r="T225" s="27"/>
      <c r="U225" s="27"/>
      <c r="V225" s="27"/>
      <c r="W225" s="27"/>
    </row>
    <row r="226" spans="1:23" ht="15" hidden="1" x14ac:dyDescent="0.25">
      <c r="A226" s="109">
        <v>45495</v>
      </c>
      <c r="B226" s="109"/>
      <c r="C226" s="109">
        <v>64095</v>
      </c>
      <c r="D226" s="109">
        <v>4.5599999999999998E-3</v>
      </c>
      <c r="E226" s="112"/>
      <c r="F226" s="113" t="str">
        <f>IF(C58&lt;=A226," ",IF(C58&lt;C226,(C58-C225)*D226,(C226-A226)*D226))</f>
        <v xml:space="preserve"> </v>
      </c>
      <c r="G226" s="109"/>
      <c r="H226" s="109"/>
      <c r="I226" s="27"/>
      <c r="J226" s="27"/>
      <c r="K226" s="27"/>
      <c r="L226" s="27"/>
      <c r="M226" s="27"/>
      <c r="N226" s="27"/>
      <c r="O226" s="27"/>
      <c r="P226" s="27"/>
      <c r="Q226" s="27"/>
      <c r="R226" s="27"/>
      <c r="S226" s="27"/>
      <c r="T226" s="27"/>
      <c r="U226" s="27"/>
      <c r="V226" s="27"/>
      <c r="W226" s="27"/>
    </row>
    <row r="227" spans="1:23" ht="15" hidden="1" x14ac:dyDescent="0.25">
      <c r="A227" s="109">
        <v>64095</v>
      </c>
      <c r="B227" s="109"/>
      <c r="C227" s="109">
        <v>250095</v>
      </c>
      <c r="D227" s="109">
        <v>2.2799999999999999E-3</v>
      </c>
      <c r="E227" s="112"/>
      <c r="F227" s="113" t="str">
        <f>IF(C58&lt;=A227," ",IF(C58&lt;C227,(C58-C226)*D227,(C227-A227)*D227))</f>
        <v xml:space="preserve"> </v>
      </c>
      <c r="G227" s="109"/>
      <c r="H227" s="109"/>
      <c r="I227" s="27"/>
      <c r="J227" s="27"/>
      <c r="K227" s="27"/>
      <c r="L227" s="27"/>
      <c r="M227" s="27"/>
      <c r="N227" s="27"/>
      <c r="O227" s="27"/>
      <c r="P227" s="27"/>
      <c r="Q227" s="27"/>
      <c r="R227" s="27"/>
      <c r="S227" s="27"/>
      <c r="T227" s="27"/>
      <c r="U227" s="27"/>
      <c r="V227" s="27"/>
      <c r="W227" s="27"/>
    </row>
    <row r="228" spans="1:23" ht="15" hidden="1" x14ac:dyDescent="0.25">
      <c r="A228" s="109">
        <v>250095</v>
      </c>
      <c r="B228" s="109"/>
      <c r="C228" s="111">
        <f>C58</f>
        <v>0</v>
      </c>
      <c r="D228" s="109">
        <v>4.5600000000000003E-4</v>
      </c>
      <c r="E228" s="112"/>
      <c r="F228" s="113" t="str">
        <f>IF(C58&lt;=A228," ",IF(C58&lt;C228,(C58-C227)*D228,(C228-A228)*D228))</f>
        <v xml:space="preserve"> </v>
      </c>
      <c r="G228" s="109"/>
      <c r="H228" s="109"/>
      <c r="I228" s="27"/>
      <c r="J228" s="27"/>
      <c r="K228" s="27"/>
      <c r="L228" s="27"/>
      <c r="M228" s="27"/>
      <c r="N228" s="27"/>
      <c r="O228" s="27"/>
      <c r="P228" s="27"/>
      <c r="Q228" s="27"/>
      <c r="R228" s="27"/>
      <c r="S228" s="27"/>
      <c r="T228" s="27"/>
      <c r="U228" s="27"/>
      <c r="V228" s="27"/>
      <c r="W228" s="27"/>
    </row>
    <row r="229" spans="1:23" ht="15" hidden="1" x14ac:dyDescent="0.25">
      <c r="A229" s="109">
        <v>10075000</v>
      </c>
      <c r="B229" s="109"/>
      <c r="C229" s="109">
        <v>0</v>
      </c>
      <c r="D229" s="109">
        <v>4.5600000000000003E-4</v>
      </c>
      <c r="E229" s="114" t="str">
        <f>IF($C$120&lt;=A229," E90",IF($C$120&lt;C229,($C$120-C228)*D229,(C229-A229)*D229))</f>
        <v xml:space="preserve"> E90</v>
      </c>
      <c r="F229" s="115"/>
      <c r="G229" s="109"/>
      <c r="H229" s="109"/>
      <c r="I229" s="27"/>
      <c r="J229" s="27"/>
      <c r="K229" s="27"/>
      <c r="L229" s="27"/>
      <c r="M229" s="27"/>
      <c r="N229" s="27"/>
      <c r="O229" s="27"/>
      <c r="P229" s="27"/>
      <c r="Q229" s="27"/>
      <c r="R229" s="27"/>
      <c r="S229" s="27"/>
      <c r="T229" s="27"/>
      <c r="U229" s="27"/>
      <c r="V229" s="27"/>
      <c r="W229" s="27"/>
    </row>
    <row r="230" spans="1:23" ht="15.75" hidden="1" thickBot="1" x14ac:dyDescent="0.3">
      <c r="A230" s="109"/>
      <c r="B230" s="109"/>
      <c r="C230" s="109"/>
      <c r="D230" s="109"/>
      <c r="E230" s="116"/>
      <c r="F230" s="115"/>
      <c r="G230" s="109"/>
      <c r="H230" s="109"/>
      <c r="I230" s="27"/>
      <c r="J230" s="27"/>
      <c r="K230" s="27"/>
      <c r="L230" s="27"/>
      <c r="M230" s="27"/>
      <c r="N230" s="27"/>
      <c r="O230" s="27"/>
      <c r="P230" s="27"/>
      <c r="Q230" s="27"/>
      <c r="R230" s="27"/>
      <c r="S230" s="27"/>
      <c r="T230" s="27"/>
      <c r="U230" s="27"/>
      <c r="V230" s="27"/>
      <c r="W230" s="27"/>
    </row>
    <row r="231" spans="1:23" ht="15" hidden="1" thickBot="1" x14ac:dyDescent="0.25">
      <c r="A231" s="109" t="s">
        <v>51</v>
      </c>
      <c r="B231" s="109"/>
      <c r="C231" s="109"/>
      <c r="D231" s="109"/>
      <c r="E231" s="117">
        <f>SUM(F222:F229)</f>
        <v>0</v>
      </c>
      <c r="F231" s="115"/>
      <c r="G231" s="109"/>
      <c r="H231" s="109"/>
      <c r="I231" s="33"/>
      <c r="J231" s="33"/>
      <c r="K231" s="33"/>
      <c r="L231" s="33"/>
      <c r="M231" s="33"/>
      <c r="N231" s="33"/>
      <c r="O231" s="33"/>
      <c r="P231" s="33"/>
      <c r="Q231" s="33"/>
      <c r="R231" s="33"/>
      <c r="S231" s="33"/>
      <c r="T231" s="33"/>
      <c r="U231" s="33"/>
      <c r="V231" s="33"/>
      <c r="W231" s="33"/>
    </row>
    <row r="232" spans="1:23" hidden="1" x14ac:dyDescent="0.2">
      <c r="B232" s="32"/>
      <c r="C232" s="27"/>
      <c r="D232" s="27"/>
      <c r="E232" s="27"/>
      <c r="F232" s="27"/>
      <c r="G232" s="27"/>
      <c r="H232" s="108"/>
      <c r="I232" s="108"/>
      <c r="J232" s="108"/>
      <c r="K232" s="108"/>
      <c r="L232" s="108"/>
      <c r="M232" s="108"/>
      <c r="N232" s="108"/>
      <c r="O232" s="108"/>
      <c r="P232" s="108"/>
      <c r="Q232" s="108"/>
      <c r="R232" s="108"/>
      <c r="S232" s="108"/>
      <c r="T232" s="108"/>
      <c r="U232" s="108"/>
      <c r="V232" s="108"/>
      <c r="W232" s="108"/>
    </row>
    <row r="233" spans="1:23" ht="13.5" hidden="1" thickBot="1" x14ac:dyDescent="0.25">
      <c r="B233" s="32"/>
      <c r="C233" s="27"/>
      <c r="D233" s="27"/>
      <c r="E233" s="27"/>
      <c r="F233" s="27"/>
      <c r="G233" s="27"/>
      <c r="H233" s="108"/>
      <c r="I233" s="108"/>
      <c r="J233" s="108"/>
      <c r="K233" s="108"/>
      <c r="L233" s="108"/>
      <c r="M233" s="108"/>
      <c r="N233" s="108"/>
      <c r="O233" s="108"/>
      <c r="P233" s="108"/>
      <c r="Q233" s="108"/>
      <c r="R233" s="108"/>
      <c r="S233" s="108"/>
      <c r="T233" s="108"/>
      <c r="U233" s="108"/>
      <c r="V233" s="108"/>
      <c r="W233" s="108"/>
    </row>
    <row r="234" spans="1:23" ht="13.5" hidden="1" thickBot="1" x14ac:dyDescent="0.25">
      <c r="E234" s="33"/>
      <c r="F234" s="27"/>
      <c r="G234" s="33"/>
    </row>
    <row r="235" spans="1:23" ht="13.5" hidden="1" thickBot="1" x14ac:dyDescent="0.25">
      <c r="F235" s="27"/>
    </row>
    <row r="236" spans="1:23" ht="13.5" hidden="1" thickBot="1" x14ac:dyDescent="0.25">
      <c r="F236" s="33"/>
    </row>
    <row r="237" spans="1:23" hidden="1" x14ac:dyDescent="0.2">
      <c r="A237" s="12" t="s">
        <v>1</v>
      </c>
      <c r="C237" s="12" t="s">
        <v>47</v>
      </c>
      <c r="D237" s="12" t="s">
        <v>48</v>
      </c>
    </row>
    <row r="238" spans="1:23" hidden="1" x14ac:dyDescent="0.2">
      <c r="D238" s="12">
        <v>525</v>
      </c>
    </row>
    <row r="239" spans="1:23" hidden="1" x14ac:dyDescent="0.2">
      <c r="D239" s="12">
        <v>100</v>
      </c>
    </row>
    <row r="240" spans="1:23" hidden="1" x14ac:dyDescent="0.2">
      <c r="D240" s="12">
        <v>675</v>
      </c>
    </row>
    <row r="241" spans="1:9" hidden="1" x14ac:dyDescent="0.2"/>
    <row r="242" spans="1:9" hidden="1" x14ac:dyDescent="0.2">
      <c r="I242" s="69" t="s">
        <v>85</v>
      </c>
    </row>
    <row r="243" spans="1:9" hidden="1" x14ac:dyDescent="0.2">
      <c r="I243" s="69" t="s">
        <v>86</v>
      </c>
    </row>
    <row r="244" spans="1:9" ht="14.25" hidden="1" x14ac:dyDescent="0.2">
      <c r="A244" s="34" t="s">
        <v>49</v>
      </c>
      <c r="B244" s="34"/>
      <c r="C244" s="34" t="s">
        <v>49</v>
      </c>
      <c r="D244" s="35" t="s">
        <v>50</v>
      </c>
      <c r="E244" s="36"/>
      <c r="F244" s="34" t="s">
        <v>4</v>
      </c>
    </row>
    <row r="245" spans="1:9" ht="15" hidden="1" x14ac:dyDescent="0.25">
      <c r="A245" s="37">
        <v>0</v>
      </c>
      <c r="B245" s="38"/>
      <c r="C245" s="37">
        <v>7500</v>
      </c>
      <c r="D245" s="39">
        <v>4.5600000000000002E-2</v>
      </c>
      <c r="E245" s="40"/>
      <c r="F245" s="37">
        <f>IF($B$9&lt;C245,$B$9*D245,C245*D245)</f>
        <v>0</v>
      </c>
    </row>
    <row r="246" spans="1:9" ht="15" hidden="1" x14ac:dyDescent="0.25">
      <c r="A246" s="37">
        <v>7500</v>
      </c>
      <c r="B246" s="38"/>
      <c r="C246" s="37">
        <v>17500</v>
      </c>
      <c r="D246" s="39">
        <v>2.8500000000000001E-2</v>
      </c>
      <c r="E246" s="40"/>
      <c r="F246" s="38" t="str">
        <f t="shared" ref="F246:F251" si="0">IF($B$9&lt;=A246," ",IF($B$9&lt;C246,($B$9-C245)*D246,(C246-A246)*D246))</f>
        <v xml:space="preserve"> </v>
      </c>
    </row>
    <row r="247" spans="1:9" ht="15" hidden="1" x14ac:dyDescent="0.25">
      <c r="A247" s="37">
        <v>17500</v>
      </c>
      <c r="B247" s="38"/>
      <c r="C247" s="37">
        <v>30000</v>
      </c>
      <c r="D247" s="39">
        <v>2.2800000000000001E-2</v>
      </c>
      <c r="E247" s="40"/>
      <c r="F247" s="38" t="str">
        <f t="shared" si="0"/>
        <v xml:space="preserve"> </v>
      </c>
    </row>
    <row r="248" spans="1:9" ht="15" hidden="1" x14ac:dyDescent="0.25">
      <c r="A248" s="37">
        <v>30000</v>
      </c>
      <c r="B248" s="38"/>
      <c r="C248" s="37">
        <v>45495</v>
      </c>
      <c r="D248" s="39">
        <v>1.7100000000000001E-2</v>
      </c>
      <c r="E248" s="40"/>
      <c r="F248" s="38" t="str">
        <f t="shared" si="0"/>
        <v xml:space="preserve"> </v>
      </c>
    </row>
    <row r="249" spans="1:9" ht="15" hidden="1" x14ac:dyDescent="0.25">
      <c r="A249" s="37">
        <v>45495</v>
      </c>
      <c r="B249" s="38"/>
      <c r="C249" s="37">
        <v>64095</v>
      </c>
      <c r="D249" s="39">
        <v>1.14E-2</v>
      </c>
      <c r="E249" s="40"/>
      <c r="F249" s="38" t="str">
        <f t="shared" si="0"/>
        <v xml:space="preserve"> </v>
      </c>
    </row>
    <row r="250" spans="1:9" ht="15" hidden="1" x14ac:dyDescent="0.25">
      <c r="A250" s="37">
        <v>64095</v>
      </c>
      <c r="B250" s="38"/>
      <c r="C250" s="37">
        <v>250095</v>
      </c>
      <c r="D250" s="39">
        <v>5.7000000000000002E-3</v>
      </c>
      <c r="E250" s="40"/>
      <c r="F250" s="38" t="str">
        <f t="shared" si="0"/>
        <v xml:space="preserve"> </v>
      </c>
    </row>
    <row r="251" spans="1:9" ht="15" hidden="1" x14ac:dyDescent="0.25">
      <c r="A251" s="37">
        <v>250095</v>
      </c>
      <c r="B251" s="38"/>
      <c r="C251" s="37">
        <f>$B$9</f>
        <v>0</v>
      </c>
      <c r="D251" s="39">
        <v>5.6999999999999998E-4</v>
      </c>
      <c r="E251" s="40"/>
      <c r="F251" s="38" t="str">
        <f t="shared" si="0"/>
        <v xml:space="preserve"> </v>
      </c>
    </row>
    <row r="252" spans="1:9" ht="15" hidden="1" x14ac:dyDescent="0.25">
      <c r="A252" s="41"/>
      <c r="B252" s="42"/>
      <c r="C252" s="42"/>
      <c r="D252" s="43"/>
      <c r="E252" s="44"/>
      <c r="F252" s="44"/>
    </row>
    <row r="253" spans="1:9" ht="15" hidden="1" x14ac:dyDescent="0.25">
      <c r="A253" s="34" t="s">
        <v>51</v>
      </c>
      <c r="B253" s="45"/>
      <c r="C253" s="42"/>
      <c r="D253" s="46"/>
      <c r="E253" s="44"/>
      <c r="F253" s="47">
        <f>SUM(F245:F252)</f>
        <v>0</v>
      </c>
    </row>
    <row r="254" spans="1:9" hidden="1" x14ac:dyDescent="0.2"/>
    <row r="255" spans="1:9" hidden="1" x14ac:dyDescent="0.2"/>
    <row r="256" spans="1:9" hidden="1" x14ac:dyDescent="0.2"/>
  </sheetData>
  <sheetProtection algorithmName="SHA-512" hashValue="/I+Izljj/vtP9CyvsmxpbGL6Khv3Jo8KEhR2vsrYclLgTCPw0LzC2vU5YjFFq672Ft4zU4w5z562un9T/BPgng==" saltValue="tOyq7+bDNHb4uXi8NLIg5g==" spinCount="100000" sheet="1" objects="1" scenarios="1"/>
  <phoneticPr fontId="0" type="noConversion"/>
  <dataValidations count="9">
    <dataValidation type="list" allowBlank="1" showInputMessage="1" showErrorMessage="1" sqref="C40 C44:C45">
      <formula1>$G$157:$G$158</formula1>
    </dataValidation>
    <dataValidation type="list" allowBlank="1" showInputMessage="1" showErrorMessage="1" sqref="C39">
      <formula1>$G$154:$G$155</formula1>
    </dataValidation>
    <dataValidation type="list" allowBlank="1" showInputMessage="1" showErrorMessage="1" sqref="C38">
      <formula1>$F$154:$F$155</formula1>
    </dataValidation>
    <dataValidation type="list" allowBlank="1" showInputMessage="1" showErrorMessage="1" sqref="C37">
      <formula1>$E$154:$E$155</formula1>
    </dataValidation>
    <dataValidation type="list" allowBlank="1" showInputMessage="1" showErrorMessage="1" sqref="C12">
      <formula1>$D$146:$D$147</formula1>
    </dataValidation>
    <dataValidation type="list" allowBlank="1" showInputMessage="1" showErrorMessage="1" sqref="C11">
      <formula1>$C$146:$C$147</formula1>
    </dataValidation>
    <dataValidation type="list" allowBlank="1" showInputMessage="1" showErrorMessage="1" sqref="C13">
      <formula1>$G$146:$G$147</formula1>
    </dataValidation>
    <dataValidation type="list" allowBlank="1" showInputMessage="1" showErrorMessage="1" sqref="B6">
      <formula1>$I$242:$I$243</formula1>
    </dataValidation>
    <dataValidation type="list" allowBlank="1" showInputMessage="1" showErrorMessage="1" sqref="C60">
      <formula1>$F$186:$F$187</formula1>
    </dataValidation>
  </dataValidations>
  <hyperlinks>
    <hyperlink ref="D110" r:id="rId1"/>
    <hyperlink ref="C110" r:id="rId2"/>
    <hyperlink ref="C108" r:id="rId3"/>
    <hyperlink ref="D108" r:id="rId4"/>
    <hyperlink ref="B12" r:id="rId5"/>
    <hyperlink ref="C112"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VBIBTVABREYNECRMH</vt:lpstr>
      <vt:lpstr>VBIBTVABREYNECRMH!_1._Zegels_Minuut_Brevet</vt:lpstr>
      <vt:lpstr>VBIBTVABREYNECRMH!_2._Registratie_Minuut_Brevet</vt:lpstr>
      <vt:lpstr>VBIBTVABREYNECRMH!_3._Registratie_aanhangsel</vt:lpstr>
      <vt:lpstr>VBIBTVABREYNECRMH!Aard</vt:lpstr>
      <vt:lpstr>VBIBTVABREYNECRMH!Afdrukbereik</vt:lpstr>
      <vt:lpstr>VBIBTVABREYNECRMH!Datum</vt:lpstr>
      <vt:lpstr>VBIBTVABREYNECRMH!KOSTENFICHE</vt:lpstr>
      <vt:lpstr>VBIBTVABREYNECRMH!Naam</vt:lpstr>
      <vt:lpstr>VBIBTVABREYNECRMH!Rep.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2012-08-13T19:57:51Z</dcterms:created>
  <dcterms:modified xsi:type="dcterms:W3CDTF">2014-11-22T21:40:49Z</dcterms:modified>
</cp:coreProperties>
</file>