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Jo\Google Drive\Livret novembre 2014\"/>
    </mc:Choice>
  </mc:AlternateContent>
  <bookViews>
    <workbookView xWindow="480" yWindow="150" windowWidth="14355" windowHeight="7995"/>
  </bookViews>
  <sheets>
    <sheet name="VBIBTVABREYNEMH" sheetId="1" r:id="rId1"/>
  </sheets>
  <definedNames>
    <definedName name="_1._Zegels_Minuut_Brevet" localSheetId="0">VBIBTVABREYNEMH!$A$17:$F$17</definedName>
    <definedName name="_1._Zegels_Minuut_Brevet">#REF!</definedName>
    <definedName name="_10._Tweede_getuigschrift" localSheetId="0">VBIBTVABREYNEMH!#REF!</definedName>
    <definedName name="_10._Tweede_getuigschrift">#REF!</definedName>
    <definedName name="_11._Kadaster_uittreksel" localSheetId="0">VBIBTVABREYNEMH!#REF!</definedName>
    <definedName name="_11._Kadaster_uittreksel">#REF!</definedName>
    <definedName name="_12._Getuigen" localSheetId="0">VBIBTVABREYNEMH!#REF!</definedName>
    <definedName name="_12._Getuigen">#REF!</definedName>
    <definedName name="_13._Allerlei_uitgaven" localSheetId="0">VBIBTVABREYNEMH!#REF!</definedName>
    <definedName name="_13._Allerlei_uitgaven">#REF!</definedName>
    <definedName name="_14." localSheetId="0">VBIBTVABREYNEMH!#REF!</definedName>
    <definedName name="_14.">#REF!</definedName>
    <definedName name="_15." localSheetId="0">VBIBTVABREYNEMH!#REF!</definedName>
    <definedName name="_15.">#REF!</definedName>
    <definedName name="_2._Registratie_Minuut_Brevet" localSheetId="0">VBIBTVABREYNEMH!$B$21:$G$21</definedName>
    <definedName name="_2._Registratie_Minuut_Brevet">#REF!</definedName>
    <definedName name="_3._Registratie_aanhangsel" localSheetId="0">VBIBTVABREYNEMH!$E$23:$G$23</definedName>
    <definedName name="_3._Registratie_aanhangsel">#REF!</definedName>
    <definedName name="_4.Zegels_afschrift_grosse" localSheetId="0">VBIBTVABREYNEMH!#REF!</definedName>
    <definedName name="_4.Zegels_afschrift_grosse">#REF!</definedName>
    <definedName name="_5._Hypotheek__inschr._overschr._doorh." localSheetId="0">VBIBTVABREYNEMH!#REF!</definedName>
    <definedName name="_5._Hypotheek__inschr._overschr._doorh.">#REF!</definedName>
    <definedName name="_6._Loon_pandbewaarder" localSheetId="0">VBIBTVABREYNEMH!#REF!</definedName>
    <definedName name="_6._Loon_pandbewaarder">#REF!</definedName>
    <definedName name="_7._Zegels__bord._aanh." localSheetId="0">VBIBTVABREYNEMH!#REF!</definedName>
    <definedName name="_7._Zegels__bord._aanh.">#REF!</definedName>
    <definedName name="_8._Opzoekingen" localSheetId="0">VBIBTVABREYNEMH!#REF!</definedName>
    <definedName name="_8._Opzoekingen">#REF!</definedName>
    <definedName name="_9._Hypothecair_getuigschrift" localSheetId="0">VBIBTVABREYNEMH!#REF!</definedName>
    <definedName name="_9._Hypothecair_getuigschrift">#REF!</definedName>
    <definedName name="Aard" localSheetId="0">VBIBTVABREYNEMH!$C$7:$F$7</definedName>
    <definedName name="Aard">#REF!</definedName>
    <definedName name="_xlnm.Print_Area" localSheetId="0">VBIBTVABREYNEMH!$A$1:$E$51</definedName>
    <definedName name="Datum" localSheetId="0">VBIBTVABREYNEMH!$B$7:$G$49</definedName>
    <definedName name="Datum">#REF!</definedName>
    <definedName name="gemeentelijke_info">#REF!</definedName>
    <definedName name="Kantoor_van_Notaris_J._SIMONART_te_Leuven" localSheetId="0">VBIBTVABREYNEMH!#REF!</definedName>
    <definedName name="Kantoor_van_Notaris_J._SIMONART_te_Leuven">#REF!</definedName>
    <definedName name="KOSTENFICHE" localSheetId="0">VBIBTVABREYNEMH!$A$1:$G$49</definedName>
    <definedName name="KOSTENFICHE">#REF!</definedName>
    <definedName name="Last_Row">IF(Values_Entered,Header_Row+Number_of_Payments,Header_Row)</definedName>
    <definedName name="Naam" localSheetId="0">VBIBTVABREYNEMH!$C$8:$F$8</definedName>
    <definedName name="Naam">#REF!</definedName>
    <definedName name="Number_of_Payments">MATCH(0.01,End_Bal,-1)+1</definedName>
    <definedName name="Payment_Date">DATE(YEAR(Loan_Start),MONTH(Loan_Start)+Payment_Number,DAY(Loan_Start))</definedName>
    <definedName name="Print_Area_Reset">OFFSET(Full_Print,0,0,Last_Row)</definedName>
    <definedName name="Rep." localSheetId="0">VBIBTVABREYNEMH!$F$7:$F$50</definedName>
    <definedName name="Rep.">#REF!</definedName>
    <definedName name="solver_cvg" localSheetId="0" hidden="1">0.001</definedName>
    <definedName name="solver_drv" localSheetId="0" hidden="1">1</definedName>
    <definedName name="solver_est" localSheetId="0" hidden="1">1</definedName>
    <definedName name="solver_itr" localSheetId="0" hidden="1">100</definedName>
    <definedName name="solver_lin" localSheetId="0" hidden="1">2</definedName>
    <definedName name="solver_neg" localSheetId="0" hidden="1">2</definedName>
    <definedName name="solver_num" localSheetId="0" hidden="1">0</definedName>
    <definedName name="solver_nwt" localSheetId="0" hidden="1">1</definedName>
    <definedName name="solver_opt" localSheetId="0" hidden="1">VBIBTVABREYNEMH!#REF!</definedName>
    <definedName name="solver_pre" localSheetId="0" hidden="1">0.000001</definedName>
    <definedName name="solver_scl" localSheetId="0" hidden="1">2</definedName>
    <definedName name="solver_sho" localSheetId="0" hidden="1">2</definedName>
    <definedName name="solver_tim" localSheetId="0" hidden="1">100</definedName>
    <definedName name="solver_tol" localSheetId="0" hidden="1">0.05</definedName>
    <definedName name="solver_typ" localSheetId="0" hidden="1">1</definedName>
    <definedName name="solver_val" localSheetId="0" hidden="1">0</definedName>
    <definedName name="Total_Payment">Scheduled_Payment+Extra_Payment</definedName>
    <definedName name="Values_Entered">IF(Loan_Amount*Interest_Rate*Loan_Years*Loan_Start&gt;0,1,0)</definedName>
    <definedName name="Z_36694620_AAE4_11D2_833F_00805A158EE1_.wvu.PrintArea" localSheetId="0" hidden="1">VBIBTVABREYNEMH!$A$3:$G$49</definedName>
  </definedNames>
  <calcPr calcId="152511"/>
</workbook>
</file>

<file path=xl/calcChain.xml><?xml version="1.0" encoding="utf-8"?>
<calcChain xmlns="http://schemas.openxmlformats.org/spreadsheetml/2006/main">
  <c r="D39" i="1" l="1"/>
  <c r="F120" i="1" s="1"/>
  <c r="B9" i="1"/>
  <c r="C112" i="1" s="1"/>
  <c r="D22" i="1"/>
  <c r="D23" i="1"/>
  <c r="B55" i="1"/>
  <c r="F87" i="1" s="1"/>
  <c r="I76" i="1"/>
  <c r="I78" i="1" s="1"/>
  <c r="C62" i="1" s="1"/>
  <c r="C64" i="1" s="1"/>
  <c r="F65" i="1" s="1"/>
  <c r="J76" i="1"/>
  <c r="K76" i="1"/>
  <c r="E107" i="1"/>
  <c r="C110" i="1"/>
  <c r="D18" i="1" s="1"/>
  <c r="E119" i="1"/>
  <c r="F119" i="1"/>
  <c r="E120" i="1"/>
  <c r="F121" i="1"/>
  <c r="E122" i="1"/>
  <c r="E125" i="1"/>
  <c r="E126" i="1"/>
  <c r="F126" i="1"/>
  <c r="E127" i="1"/>
  <c r="F127" i="1"/>
  <c r="E128" i="1"/>
  <c r="F128" i="1"/>
  <c r="B132" i="1"/>
  <c r="C132" i="1"/>
  <c r="B133" i="1"/>
  <c r="C133" i="1"/>
  <c r="F151" i="1"/>
  <c r="F154" i="1"/>
  <c r="F149" i="1"/>
  <c r="F153" i="1" l="1"/>
  <c r="F150" i="1"/>
  <c r="E112" i="1"/>
  <c r="C119" i="1" s="1"/>
  <c r="C118" i="1" s="1"/>
  <c r="C117" i="1" s="1"/>
  <c r="F155" i="1"/>
  <c r="C155" i="1"/>
  <c r="D113" i="1"/>
  <c r="F152" i="1"/>
  <c r="F157" i="1" s="1"/>
  <c r="E17" i="1" s="1"/>
  <c r="E27" i="1" s="1"/>
  <c r="F88" i="1"/>
  <c r="F85" i="1"/>
  <c r="F90" i="1"/>
  <c r="D82" i="1"/>
  <c r="F89" i="1"/>
  <c r="F86" i="1"/>
  <c r="F84" i="1"/>
  <c r="F129" i="1"/>
  <c r="D46" i="1" s="1"/>
  <c r="F122" i="1"/>
  <c r="D43" i="1" s="1"/>
  <c r="E129" i="1"/>
  <c r="D45" i="1" s="1"/>
  <c r="E121" i="1"/>
  <c r="E123" i="1" s="1"/>
  <c r="D42" i="1" s="1"/>
  <c r="D112" i="1"/>
  <c r="C113" i="1"/>
  <c r="C126" i="1"/>
  <c r="C125" i="1"/>
  <c r="C127" i="1" s="1"/>
  <c r="D19" i="1" s="1"/>
  <c r="A136" i="1" s="1"/>
  <c r="E113" i="1"/>
  <c r="C121" i="1" s="1"/>
  <c r="C120" i="1" s="1"/>
  <c r="C111" i="1"/>
  <c r="C115" i="1"/>
  <c r="C116" i="1" s="1"/>
  <c r="J92" i="1" l="1"/>
  <c r="J93" i="1" s="1"/>
  <c r="F59" i="1" s="1"/>
  <c r="F68" i="1" s="1"/>
  <c r="E50" i="1"/>
  <c r="A135" i="1"/>
  <c r="D20" i="1" s="1"/>
  <c r="E26" i="1" s="1"/>
  <c r="E29" i="1" s="1"/>
  <c r="E48" i="1" s="1"/>
  <c r="F64" i="1" l="1"/>
  <c r="F66" i="1" s="1"/>
  <c r="F70" i="1" s="1"/>
</calcChain>
</file>

<file path=xl/comments1.xml><?xml version="1.0" encoding="utf-8"?>
<comments xmlns="http://schemas.openxmlformats.org/spreadsheetml/2006/main">
  <authors>
    <author>Formados</author>
    <author>Jo Hermans</author>
  </authors>
  <commentList>
    <comment ref="A11" authorId="0" shapeId="0">
      <text>
        <r>
          <rPr>
            <sz val="9"/>
            <color indexed="81"/>
            <rFont val="Tahoma"/>
            <family val="2"/>
          </rPr>
          <t>- achat pur (pas d'échange,...)
- pleine propriété d'un immeuble affecté ou destiné en tout ou en partie à l'habitation (maison ou appartement en construction ou sur plan, PAS DE TERRAIN A BATIR)
- pas propriétaire de la totalité d'une autre habitation
- établir résidence principale dans la maison (2 ans) ou l'appartement en construction (3 ans) et maintien de la résidence principale dans le bien acquis pendant 5 ans</t>
        </r>
      </text>
    </comment>
    <comment ref="A13" authorId="1" shapeId="0">
      <text>
        <r>
          <rPr>
            <sz val="8"/>
            <color indexed="81"/>
            <rFont val="Tahoma"/>
            <family val="2"/>
          </rPr>
          <t>Dans ce cas l'acquéreur a droit à une réduction de 250 euros sur l'honoraire pour autant que le RC de la maison satisfait aux conditions applicables dans les autres régions (745 euros,…) et que l'abattement est également d'application</t>
        </r>
        <r>
          <rPr>
            <sz val="8"/>
            <color indexed="81"/>
            <rFont val="Tahoma"/>
            <family val="2"/>
          </rPr>
          <t xml:space="preserve">
</t>
        </r>
      </text>
    </comment>
  </commentList>
</comments>
</file>

<file path=xl/sharedStrings.xml><?xml version="1.0" encoding="utf-8"?>
<sst xmlns="http://schemas.openxmlformats.org/spreadsheetml/2006/main" count="144" uniqueCount="110">
  <si>
    <t>Dossier</t>
  </si>
  <si>
    <t>Prijs</t>
  </si>
  <si>
    <t>Abattement?</t>
  </si>
  <si>
    <t>------------------------------------------------------------------------------------------------</t>
  </si>
  <si>
    <t>Ereloon</t>
  </si>
  <si>
    <t>Afrekening koper</t>
  </si>
  <si>
    <t>Afrekening verkoper</t>
  </si>
  <si>
    <t>Décompte acquéreur</t>
  </si>
  <si>
    <t>Décompte vendeur</t>
  </si>
  <si>
    <t>NVT</t>
  </si>
  <si>
    <t>Arlon</t>
  </si>
  <si>
    <t>Assesse</t>
  </si>
  <si>
    <t>Beauvechain</t>
  </si>
  <si>
    <t>Attert</t>
  </si>
  <si>
    <t>Braine-l'Alleud</t>
  </si>
  <si>
    <t>Aubel</t>
  </si>
  <si>
    <t>Braine-le-Château</t>
  </si>
  <si>
    <t>Dalhem</t>
  </si>
  <si>
    <t xml:space="preserve">Chastre </t>
  </si>
  <si>
    <t>Fernelmont</t>
  </si>
  <si>
    <t>Chaumont-Gistoux</t>
  </si>
  <si>
    <t>Ittre</t>
  </si>
  <si>
    <t>Court-Saint-Etienne</t>
  </si>
  <si>
    <t>Jalhay</t>
  </si>
  <si>
    <t xml:space="preserve">Grez-Doiceau </t>
  </si>
  <si>
    <t>Jodoigne</t>
  </si>
  <si>
    <t>Incourt</t>
  </si>
  <si>
    <t>La Bruyère</t>
  </si>
  <si>
    <t xml:space="preserve">La Hulpe </t>
  </si>
  <si>
    <t>Nandrin</t>
  </si>
  <si>
    <t xml:space="preserve">Lasne </t>
  </si>
  <si>
    <t>Nivelles</t>
  </si>
  <si>
    <t>Messancy</t>
  </si>
  <si>
    <t>Orp-Jauche</t>
  </si>
  <si>
    <t>Mont-Saint-Guibert</t>
  </si>
  <si>
    <t>Perwez</t>
  </si>
  <si>
    <t>Ottignies-Louvain-la-Neuve</t>
  </si>
  <si>
    <t>Profondeville</t>
  </si>
  <si>
    <t xml:space="preserve">Ramillies </t>
  </si>
  <si>
    <t>Raeren</t>
  </si>
  <si>
    <t>Rixensart</t>
  </si>
  <si>
    <t>Silly</t>
  </si>
  <si>
    <t>Villers-la-Ville</t>
  </si>
  <si>
    <t>Tubize</t>
  </si>
  <si>
    <t>Walhain</t>
  </si>
  <si>
    <t>Waterloo</t>
  </si>
  <si>
    <t>Wavre</t>
  </si>
  <si>
    <t>Basisbedrag</t>
  </si>
  <si>
    <t>Allerlei uitgaven</t>
  </si>
  <si>
    <t>Bedrag</t>
  </si>
  <si>
    <t>Tarief J</t>
  </si>
  <si>
    <t>Totaal Ereloon</t>
  </si>
  <si>
    <t>VENTE BIEN IMMOBILIER AVEC TVA - BRUXELLES</t>
  </si>
  <si>
    <t>Client</t>
  </si>
  <si>
    <t>Valeur terrain</t>
  </si>
  <si>
    <t>Constructions</t>
  </si>
  <si>
    <t>Même propriétaire?</t>
  </si>
  <si>
    <t>Prix des constructions finies à l'acte</t>
  </si>
  <si>
    <t>Charges:</t>
  </si>
  <si>
    <t>Base pour honoraires</t>
  </si>
  <si>
    <t>Acompte payé</t>
  </si>
  <si>
    <t xml:space="preserve">Abattement majoré? (EDRLR) </t>
  </si>
  <si>
    <t>Crédit social pour au moins 50%?</t>
  </si>
  <si>
    <t>Recherche</t>
  </si>
  <si>
    <t>Honoraire</t>
  </si>
  <si>
    <t>Enregistrement</t>
  </si>
  <si>
    <t>Réduction abattement</t>
  </si>
  <si>
    <t>Abattement majoré</t>
  </si>
  <si>
    <t>Enregistrement annexe(s)</t>
  </si>
  <si>
    <t>TVA</t>
  </si>
  <si>
    <t>Transcription (rôles)</t>
  </si>
  <si>
    <t>Frais divers</t>
  </si>
  <si>
    <t>Quote-part acte de base ou acte de lotissement</t>
  </si>
  <si>
    <t>Total frais acquéreur:</t>
  </si>
  <si>
    <t>Total acquéreur:</t>
  </si>
  <si>
    <t>Commission agence immobilière</t>
  </si>
  <si>
    <t>Frais à charge du vendeur</t>
  </si>
  <si>
    <t>Frais à charge du vendeur ou de l'acquéreur (faites le choix)</t>
  </si>
  <si>
    <t>Renseignements urbanistiques</t>
  </si>
  <si>
    <t>Mesurage</t>
  </si>
  <si>
    <t>Attestations du sol</t>
  </si>
  <si>
    <t>Autres</t>
  </si>
  <si>
    <t>Total frais supplémentaires acquéreur</t>
  </si>
  <si>
    <t>Total frais supplémentaires vendeur</t>
  </si>
  <si>
    <t>Total général acquéreur:</t>
  </si>
  <si>
    <t>Total général vendeur:</t>
  </si>
  <si>
    <t>oui</t>
  </si>
  <si>
    <t>non</t>
  </si>
  <si>
    <t>acquéreur</t>
  </si>
  <si>
    <t>vendeur</t>
  </si>
  <si>
    <t>Frais à charge de l'acquéreur</t>
  </si>
  <si>
    <t>Basis</t>
  </si>
  <si>
    <t>Tarief</t>
  </si>
  <si>
    <t>Ereloon G</t>
  </si>
  <si>
    <t>Lening</t>
  </si>
  <si>
    <t>Hypothecaire volmacht</t>
  </si>
  <si>
    <t>Principal</t>
  </si>
  <si>
    <t>Accessoires</t>
  </si>
  <si>
    <t>Base</t>
  </si>
  <si>
    <t>Combien de bureaux d'hypothèques?</t>
  </si>
  <si>
    <t>Droits d'écriture</t>
  </si>
  <si>
    <t>Droits d'enregistrement</t>
  </si>
  <si>
    <t>Droits d'enregistrement des annexes</t>
  </si>
  <si>
    <t>MANDAT HYPOTHECAIRE ACQUEREUR</t>
  </si>
  <si>
    <t>Total frais</t>
  </si>
  <si>
    <t>Honoraires</t>
  </si>
  <si>
    <t>Total</t>
  </si>
  <si>
    <t>Frais</t>
  </si>
  <si>
    <t>Ensemble</t>
  </si>
  <si>
    <t>Livret</t>
  </si>
</sst>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164" formatCode="_-* #,##0.00\ &quot;€&quot;_-;\-* #,##0.00\ &quot;€&quot;_-;_-* &quot;-&quot;??\ &quot;€&quot;_-;_-@_-"/>
    <numFmt numFmtId="165" formatCode="_-* #,##0.00\ &quot;BF&quot;_-;\-* #,##0.00\ &quot;BF&quot;_-;_-* &quot;-&quot;??\ &quot;BF&quot;_-;_-@_-"/>
    <numFmt numFmtId="166" formatCode="d\ mmmm\ yyyy"/>
    <numFmt numFmtId="167" formatCode="_-* #,##0.00\ [$EUR]_-;\-* #,##0.00\ [$EUR]_-;_-* &quot;-&quot;??\ [$EUR]_-;_-@_-"/>
    <numFmt numFmtId="168" formatCode="#,##0.00\ [$EUR]"/>
    <numFmt numFmtId="169" formatCode="#,##0.00_ ;\-#,##0.00\ "/>
    <numFmt numFmtId="170" formatCode="#,##0&quot; BF&quot;;\-#,##0&quot; BF&quot;"/>
    <numFmt numFmtId="171" formatCode="0.000%"/>
    <numFmt numFmtId="172" formatCode="#.##000"/>
    <numFmt numFmtId="173" formatCode="_-* #,##0\ _F_B_-;\-* #,##0\ _F_B_-;_-* &quot;-&quot;\ _F_B_-;_-@_-"/>
    <numFmt numFmtId="174" formatCode="\$#,#00"/>
    <numFmt numFmtId="175" formatCode="_-* #,##0\ &quot;FB&quot;_-;\-* #,##0\ &quot;FB&quot;_-;_-* &quot;-&quot;\ &quot;FB&quot;_-;_-@_-"/>
    <numFmt numFmtId="176" formatCode="m\o\n\t\h\ d\,\ \y\y\y\y"/>
    <numFmt numFmtId="177" formatCode="#,#00"/>
    <numFmt numFmtId="178" formatCode="#,"/>
    <numFmt numFmtId="179" formatCode="%#,#00"/>
  </numFmts>
  <fonts count="17" x14ac:knownFonts="1">
    <font>
      <sz val="10"/>
      <name val="Arial"/>
    </font>
    <font>
      <sz val="10"/>
      <name val="Arial"/>
      <family val="2"/>
    </font>
    <font>
      <b/>
      <sz val="10"/>
      <name val="Arial"/>
      <family val="2"/>
    </font>
    <font>
      <sz val="10"/>
      <name val="Arial"/>
      <family val="2"/>
    </font>
    <font>
      <u/>
      <sz val="10"/>
      <color indexed="12"/>
      <name val="Arial"/>
      <family val="2"/>
    </font>
    <font>
      <sz val="12"/>
      <name val="Times New Roman"/>
      <family val="1"/>
    </font>
    <font>
      <i/>
      <sz val="10"/>
      <name val="Arial"/>
      <family val="2"/>
    </font>
    <font>
      <b/>
      <sz val="11"/>
      <color indexed="8"/>
      <name val="Times New Roman"/>
      <family val="1"/>
    </font>
    <font>
      <sz val="11"/>
      <color indexed="8"/>
      <name val="Times New Roman"/>
      <family val="1"/>
    </font>
    <font>
      <sz val="11"/>
      <name val="Times New Roman"/>
      <family val="1"/>
    </font>
    <font>
      <sz val="9"/>
      <color indexed="81"/>
      <name val="Tahoma"/>
      <family val="2"/>
    </font>
    <font>
      <sz val="1"/>
      <color indexed="8"/>
      <name val="Courier"/>
      <family val="3"/>
    </font>
    <font>
      <b/>
      <sz val="1"/>
      <color indexed="8"/>
      <name val="Courier"/>
      <family val="3"/>
    </font>
    <font>
      <sz val="11"/>
      <color indexed="8"/>
      <name val="Calibri"/>
      <family val="2"/>
    </font>
    <font>
      <sz val="8"/>
      <color indexed="81"/>
      <name val="Tahoma"/>
      <family val="2"/>
    </font>
    <font>
      <sz val="11"/>
      <color theme="1"/>
      <name val="Calibri"/>
      <family val="2"/>
      <scheme val="minor"/>
    </font>
    <font>
      <b/>
      <sz val="10"/>
      <color theme="1"/>
      <name val="Arial"/>
      <family val="2"/>
    </font>
  </fonts>
  <fills count="15">
    <fill>
      <patternFill patternType="none"/>
    </fill>
    <fill>
      <patternFill patternType="gray125"/>
    </fill>
    <fill>
      <patternFill patternType="solid">
        <fgColor indexed="22"/>
        <bgColor indexed="64"/>
      </patternFill>
    </fill>
    <fill>
      <patternFill patternType="solid">
        <fgColor indexed="43"/>
        <bgColor indexed="64"/>
      </patternFill>
    </fill>
    <fill>
      <patternFill patternType="solid">
        <fgColor indexed="41"/>
        <bgColor indexed="64"/>
      </patternFill>
    </fill>
    <fill>
      <patternFill patternType="solid">
        <fgColor indexed="51"/>
        <bgColor indexed="64"/>
      </patternFill>
    </fill>
    <fill>
      <patternFill patternType="solid">
        <fgColor indexed="21"/>
        <bgColor indexed="64"/>
      </patternFill>
    </fill>
    <fill>
      <patternFill patternType="solid">
        <fgColor indexed="47"/>
        <bgColor indexed="64"/>
      </patternFill>
    </fill>
    <fill>
      <patternFill patternType="solid">
        <fgColor indexed="42"/>
        <bgColor indexed="64"/>
      </patternFill>
    </fill>
    <fill>
      <patternFill patternType="solid">
        <fgColor indexed="52"/>
        <bgColor indexed="64"/>
      </patternFill>
    </fill>
    <fill>
      <patternFill patternType="solid">
        <fgColor indexed="19"/>
        <bgColor indexed="64"/>
      </patternFill>
    </fill>
    <fill>
      <patternFill patternType="solid">
        <fgColor indexed="49"/>
        <bgColor indexed="64"/>
      </patternFill>
    </fill>
    <fill>
      <patternFill patternType="solid">
        <fgColor indexed="13"/>
        <bgColor indexed="64"/>
      </patternFill>
    </fill>
    <fill>
      <patternFill patternType="solid">
        <fgColor indexed="26"/>
        <bgColor indexed="64"/>
      </patternFill>
    </fill>
    <fill>
      <patternFill patternType="solid">
        <fgColor indexed="44"/>
        <bgColor indexed="64"/>
      </patternFill>
    </fill>
  </fills>
  <borders count="25">
    <border>
      <left/>
      <right/>
      <top/>
      <bottom/>
      <diagonal/>
    </border>
    <border>
      <left/>
      <right/>
      <top style="thin">
        <color indexed="64"/>
      </top>
      <bottom style="double">
        <color indexed="64"/>
      </bottom>
      <diagonal/>
    </border>
    <border>
      <left style="double">
        <color indexed="64"/>
      </left>
      <right style="double">
        <color indexed="64"/>
      </right>
      <top style="double">
        <color indexed="64"/>
      </top>
      <bottom style="double">
        <color indexed="64"/>
      </bottom>
      <diagonal/>
    </border>
    <border>
      <left/>
      <right/>
      <top style="thick">
        <color indexed="20"/>
      </top>
      <bottom/>
      <diagonal/>
    </border>
    <border>
      <left style="thick">
        <color indexed="64"/>
      </left>
      <right/>
      <top/>
      <bottom/>
      <diagonal/>
    </border>
    <border>
      <left/>
      <right style="thick">
        <color indexed="64"/>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ck">
        <color indexed="64"/>
      </left>
      <right style="thick">
        <color indexed="64"/>
      </right>
      <top style="thick">
        <color indexed="64"/>
      </top>
      <bottom style="thick">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right/>
      <top style="thin">
        <color indexed="20"/>
      </top>
      <bottom style="thin">
        <color indexed="20"/>
      </bottom>
      <diagonal/>
    </border>
    <border>
      <left style="thick">
        <color indexed="10"/>
      </left>
      <right/>
      <top style="thick">
        <color indexed="10"/>
      </top>
      <bottom/>
      <diagonal/>
    </border>
    <border>
      <left/>
      <right/>
      <top style="thick">
        <color indexed="10"/>
      </top>
      <bottom/>
      <diagonal/>
    </border>
    <border>
      <left/>
      <right style="thick">
        <color indexed="10"/>
      </right>
      <top style="thick">
        <color indexed="10"/>
      </top>
      <bottom/>
      <diagonal/>
    </border>
    <border>
      <left style="thick">
        <color indexed="10"/>
      </left>
      <right/>
      <top/>
      <bottom/>
      <diagonal/>
    </border>
    <border>
      <left/>
      <right style="thick">
        <color indexed="10"/>
      </right>
      <top/>
      <bottom/>
      <diagonal/>
    </border>
    <border>
      <left style="thick">
        <color indexed="10"/>
      </left>
      <right/>
      <top/>
      <bottom style="thick">
        <color indexed="10"/>
      </bottom>
      <diagonal/>
    </border>
    <border>
      <left/>
      <right/>
      <top/>
      <bottom style="thick">
        <color indexed="10"/>
      </bottom>
      <diagonal/>
    </border>
    <border>
      <left style="thick">
        <color indexed="10"/>
      </left>
      <right style="thick">
        <color indexed="10"/>
      </right>
      <top style="thick">
        <color indexed="10"/>
      </top>
      <bottom style="thick">
        <color indexed="10"/>
      </bottom>
      <diagonal/>
    </border>
    <border>
      <left/>
      <right/>
      <top style="thin">
        <color theme="4"/>
      </top>
      <bottom style="double">
        <color theme="4"/>
      </bottom>
      <diagonal/>
    </border>
  </borders>
  <cellStyleXfs count="17">
    <xf numFmtId="0" fontId="0" fillId="0" borderId="0"/>
    <xf numFmtId="172" fontId="11" fillId="0" borderId="0">
      <protection locked="0"/>
    </xf>
    <xf numFmtId="173" fontId="3" fillId="0" borderId="0" applyFont="0" applyFill="0" applyBorder="0" applyAlignment="0" applyProtection="0"/>
    <xf numFmtId="174" fontId="11" fillId="0" borderId="0">
      <protection locked="0"/>
    </xf>
    <xf numFmtId="175" fontId="3" fillId="0" borderId="0" applyFont="0" applyFill="0" applyBorder="0" applyAlignment="0" applyProtection="0"/>
    <xf numFmtId="176" fontId="11" fillId="0" borderId="0">
      <protection locked="0"/>
    </xf>
    <xf numFmtId="177" fontId="11" fillId="0" borderId="0">
      <protection locked="0"/>
    </xf>
    <xf numFmtId="178" fontId="12" fillId="0" borderId="0">
      <protection locked="0"/>
    </xf>
    <xf numFmtId="178" fontId="12" fillId="0" borderId="0">
      <protection locked="0"/>
    </xf>
    <xf numFmtId="0" fontId="4" fillId="0" borderId="0" applyNumberFormat="0" applyFill="0" applyBorder="0" applyAlignment="0" applyProtection="0">
      <alignment vertical="top"/>
      <protection locked="0"/>
    </xf>
    <xf numFmtId="179" fontId="11" fillId="0" borderId="0">
      <protection locked="0"/>
    </xf>
    <xf numFmtId="0" fontId="13" fillId="0" borderId="0"/>
    <xf numFmtId="0" fontId="15" fillId="0" borderId="0"/>
    <xf numFmtId="0" fontId="3" fillId="0" borderId="0"/>
    <xf numFmtId="0" fontId="15" fillId="0" borderId="0"/>
    <xf numFmtId="178" fontId="11" fillId="0" borderId="1">
      <protection locked="0"/>
    </xf>
    <xf numFmtId="0" fontId="16" fillId="0" borderId="24" applyNumberFormat="0" applyFill="0" applyAlignment="0" applyProtection="0"/>
  </cellStyleXfs>
  <cellXfs count="144">
    <xf numFmtId="0" fontId="0" fillId="0" borderId="0" xfId="0"/>
    <xf numFmtId="0" fontId="0" fillId="2" borderId="0" xfId="0" applyFill="1" applyProtection="1">
      <protection locked="0" hidden="1"/>
    </xf>
    <xf numFmtId="167" fontId="0" fillId="3" borderId="0" xfId="0" applyNumberFormat="1" applyFill="1" applyBorder="1" applyAlignment="1" applyProtection="1">
      <alignment horizontal="left"/>
      <protection hidden="1"/>
    </xf>
    <xf numFmtId="0" fontId="0" fillId="4" borderId="0" xfId="0" applyFill="1" applyBorder="1" applyAlignment="1" applyProtection="1">
      <alignment horizontal="left"/>
      <protection locked="0" hidden="1"/>
    </xf>
    <xf numFmtId="0" fontId="0" fillId="4" borderId="0" xfId="0" applyFill="1" applyBorder="1" applyAlignment="1" applyProtection="1">
      <alignment horizontal="left"/>
      <protection hidden="1"/>
    </xf>
    <xf numFmtId="0" fontId="3" fillId="5" borderId="2" xfId="0" applyFont="1" applyFill="1" applyBorder="1" applyAlignment="1" applyProtection="1">
      <alignment horizontal="left"/>
      <protection hidden="1"/>
    </xf>
    <xf numFmtId="0" fontId="2" fillId="6" borderId="3" xfId="0" applyFont="1" applyFill="1" applyBorder="1" applyAlignment="1" applyProtection="1">
      <alignment horizontal="left"/>
      <protection hidden="1"/>
    </xf>
    <xf numFmtId="0" fontId="0" fillId="6" borderId="3" xfId="0" applyNumberFormat="1" applyFill="1" applyBorder="1" applyAlignment="1" applyProtection="1">
      <protection hidden="1"/>
    </xf>
    <xf numFmtId="165" fontId="0" fillId="6" borderId="3" xfId="0" applyNumberFormat="1" applyFill="1" applyBorder="1" applyAlignment="1" applyProtection="1">
      <protection hidden="1"/>
    </xf>
    <xf numFmtId="0" fontId="2" fillId="6" borderId="0" xfId="0" applyFont="1" applyFill="1" applyBorder="1" applyAlignment="1" applyProtection="1">
      <alignment horizontal="left"/>
      <protection hidden="1"/>
    </xf>
    <xf numFmtId="165" fontId="0" fillId="6" borderId="0" xfId="0" applyNumberFormat="1" applyFill="1" applyBorder="1" applyAlignment="1" applyProtection="1">
      <protection hidden="1"/>
    </xf>
    <xf numFmtId="0" fontId="0" fillId="6" borderId="0" xfId="0" applyFill="1" applyBorder="1" applyAlignment="1" applyProtection="1">
      <alignment horizontal="left"/>
      <protection hidden="1"/>
    </xf>
    <xf numFmtId="0" fontId="0" fillId="6" borderId="0" xfId="0" applyNumberFormat="1" applyFill="1" applyBorder="1" applyAlignment="1" applyProtection="1">
      <protection hidden="1"/>
    </xf>
    <xf numFmtId="0" fontId="0" fillId="6" borderId="0" xfId="0" applyFill="1" applyProtection="1">
      <protection hidden="1"/>
    </xf>
    <xf numFmtId="167" fontId="0" fillId="6" borderId="0" xfId="0" applyNumberFormat="1" applyFill="1" applyBorder="1" applyAlignment="1" applyProtection="1">
      <protection hidden="1"/>
    </xf>
    <xf numFmtId="165" fontId="3" fillId="6" borderId="0" xfId="0" applyNumberFormat="1" applyFont="1" applyFill="1" applyBorder="1" applyAlignment="1" applyProtection="1">
      <protection hidden="1"/>
    </xf>
    <xf numFmtId="0" fontId="2" fillId="6" borderId="0" xfId="0" quotePrefix="1" applyFont="1" applyFill="1" applyBorder="1" applyAlignment="1" applyProtection="1">
      <alignment horizontal="left"/>
      <protection hidden="1"/>
    </xf>
    <xf numFmtId="0" fontId="3" fillId="6" borderId="0" xfId="0" applyFont="1" applyFill="1" applyBorder="1" applyAlignment="1" applyProtection="1">
      <alignment horizontal="left"/>
      <protection hidden="1"/>
    </xf>
    <xf numFmtId="167" fontId="0" fillId="6" borderId="0" xfId="0" applyNumberFormat="1" applyFill="1" applyBorder="1" applyAlignment="1" applyProtection="1">
      <alignment horizontal="left"/>
      <protection hidden="1"/>
    </xf>
    <xf numFmtId="0" fontId="3" fillId="6" borderId="2" xfId="0" applyFont="1" applyFill="1" applyBorder="1" applyProtection="1">
      <protection hidden="1"/>
    </xf>
    <xf numFmtId="0" fontId="0" fillId="6" borderId="0" xfId="0" applyFill="1" applyBorder="1" applyProtection="1">
      <protection hidden="1"/>
    </xf>
    <xf numFmtId="0" fontId="3" fillId="6" borderId="0" xfId="0" applyFont="1" applyFill="1" applyBorder="1" applyProtection="1">
      <protection hidden="1"/>
    </xf>
    <xf numFmtId="167" fontId="0" fillId="6" borderId="0" xfId="0" applyNumberFormat="1" applyFill="1" applyBorder="1" applyProtection="1">
      <protection hidden="1"/>
    </xf>
    <xf numFmtId="0" fontId="3" fillId="6" borderId="0" xfId="0" applyFont="1" applyFill="1" applyProtection="1">
      <protection hidden="1"/>
    </xf>
    <xf numFmtId="167" fontId="0" fillId="6" borderId="0" xfId="0" applyNumberFormat="1" applyFill="1" applyProtection="1">
      <protection hidden="1"/>
    </xf>
    <xf numFmtId="0" fontId="0" fillId="6" borderId="4" xfId="0" applyFill="1" applyBorder="1" applyAlignment="1" applyProtection="1">
      <alignment horizontal="left"/>
      <protection hidden="1"/>
    </xf>
    <xf numFmtId="0" fontId="0" fillId="6" borderId="5" xfId="0" applyFill="1" applyBorder="1" applyAlignment="1" applyProtection="1">
      <alignment horizontal="left"/>
      <protection hidden="1"/>
    </xf>
    <xf numFmtId="165" fontId="0" fillId="6" borderId="4" xfId="0" applyNumberFormat="1" applyFill="1" applyBorder="1" applyAlignment="1" applyProtection="1">
      <protection hidden="1"/>
    </xf>
    <xf numFmtId="3" fontId="3" fillId="6" borderId="0" xfId="0" applyNumberFormat="1" applyFont="1" applyFill="1" applyProtection="1">
      <protection hidden="1"/>
    </xf>
    <xf numFmtId="167" fontId="3" fillId="6" borderId="0" xfId="0" applyNumberFormat="1" applyFont="1" applyFill="1" applyProtection="1">
      <protection hidden="1"/>
    </xf>
    <xf numFmtId="0" fontId="5" fillId="6" borderId="0" xfId="0" applyFont="1" applyFill="1" applyProtection="1">
      <protection hidden="1"/>
    </xf>
    <xf numFmtId="0" fontId="6" fillId="6" borderId="0" xfId="0" applyFont="1" applyFill="1" applyProtection="1">
      <protection hidden="1"/>
    </xf>
    <xf numFmtId="3" fontId="3" fillId="6" borderId="6" xfId="0" applyNumberFormat="1" applyFont="1" applyFill="1" applyBorder="1" applyProtection="1">
      <protection hidden="1"/>
    </xf>
    <xf numFmtId="170" fontId="7" fillId="6" borderId="7" xfId="0" applyNumberFormat="1" applyFont="1" applyFill="1" applyBorder="1" applyAlignment="1" applyProtection="1">
      <alignment horizontal="center"/>
      <protection hidden="1"/>
    </xf>
    <xf numFmtId="0" fontId="7" fillId="6" borderId="7" xfId="0" applyFont="1" applyFill="1" applyBorder="1" applyAlignment="1" applyProtection="1">
      <alignment horizontal="center"/>
      <protection hidden="1"/>
    </xf>
    <xf numFmtId="0" fontId="7" fillId="6" borderId="8" xfId="0" applyFont="1" applyFill="1" applyBorder="1" applyAlignment="1" applyProtection="1">
      <alignment horizontal="center"/>
      <protection hidden="1"/>
    </xf>
    <xf numFmtId="168" fontId="8" fillId="6" borderId="7" xfId="0" applyNumberFormat="1" applyFont="1" applyFill="1" applyBorder="1" applyProtection="1">
      <protection hidden="1"/>
    </xf>
    <xf numFmtId="170" fontId="8" fillId="6" borderId="7" xfId="0" applyNumberFormat="1" applyFont="1" applyFill="1" applyBorder="1" applyProtection="1">
      <protection hidden="1"/>
    </xf>
    <xf numFmtId="171" fontId="8" fillId="6" borderId="7" xfId="0" applyNumberFormat="1" applyFont="1" applyFill="1" applyBorder="1" applyProtection="1">
      <protection hidden="1"/>
    </xf>
    <xf numFmtId="171" fontId="8" fillId="6" borderId="8" xfId="0" applyNumberFormat="1" applyFont="1" applyFill="1" applyBorder="1" applyProtection="1">
      <protection hidden="1"/>
    </xf>
    <xf numFmtId="0" fontId="8" fillId="6" borderId="9" xfId="0" applyFont="1" applyFill="1" applyBorder="1" applyProtection="1">
      <protection hidden="1"/>
    </xf>
    <xf numFmtId="0" fontId="9" fillId="6" borderId="10" xfId="0" applyFont="1" applyFill="1" applyBorder="1" applyProtection="1">
      <protection hidden="1"/>
    </xf>
    <xf numFmtId="0" fontId="8" fillId="6" borderId="0" xfId="0" applyFont="1" applyFill="1" applyProtection="1">
      <protection hidden="1"/>
    </xf>
    <xf numFmtId="0" fontId="8" fillId="6" borderId="10" xfId="0" applyFont="1" applyFill="1" applyBorder="1" applyProtection="1">
      <protection hidden="1"/>
    </xf>
    <xf numFmtId="168" fontId="7" fillId="6" borderId="7" xfId="0" applyNumberFormat="1" applyFont="1" applyFill="1" applyBorder="1" applyProtection="1">
      <protection hidden="1"/>
    </xf>
    <xf numFmtId="0" fontId="3" fillId="7" borderId="0" xfId="0" applyFont="1" applyFill="1" applyBorder="1" applyAlignment="1" applyProtection="1">
      <alignment horizontal="left"/>
      <protection hidden="1"/>
    </xf>
    <xf numFmtId="0" fontId="0" fillId="7" borderId="0" xfId="0" applyFill="1" applyBorder="1" applyAlignment="1" applyProtection="1">
      <alignment horizontal="left"/>
      <protection hidden="1"/>
    </xf>
    <xf numFmtId="0" fontId="0" fillId="7" borderId="0" xfId="0" applyFill="1" applyBorder="1" applyAlignment="1" applyProtection="1">
      <alignment horizontal="left"/>
      <protection locked="0" hidden="1"/>
    </xf>
    <xf numFmtId="0" fontId="3" fillId="8" borderId="0" xfId="13" applyFont="1" applyFill="1" applyBorder="1" applyAlignment="1" applyProtection="1">
      <alignment horizontal="left"/>
      <protection hidden="1"/>
    </xf>
    <xf numFmtId="0" fontId="2" fillId="8" borderId="0" xfId="13" applyFont="1" applyFill="1" applyBorder="1" applyAlignment="1" applyProtection="1">
      <alignment horizontal="left"/>
      <protection hidden="1"/>
    </xf>
    <xf numFmtId="0" fontId="3" fillId="8" borderId="0" xfId="13" applyFont="1" applyFill="1" applyBorder="1" applyAlignment="1" applyProtection="1">
      <alignment horizontal="left"/>
      <protection locked="0" hidden="1"/>
    </xf>
    <xf numFmtId="0" fontId="3" fillId="2" borderId="0" xfId="0" applyFont="1" applyFill="1" applyBorder="1" applyAlignment="1" applyProtection="1">
      <alignment horizontal="left"/>
      <protection hidden="1"/>
    </xf>
    <xf numFmtId="0" fontId="4" fillId="2" borderId="0" xfId="9" applyFill="1" applyBorder="1" applyAlignment="1" applyProtection="1">
      <alignment horizontal="left"/>
      <protection hidden="1"/>
    </xf>
    <xf numFmtId="167" fontId="0" fillId="2" borderId="0" xfId="0" applyNumberFormat="1" applyFill="1" applyBorder="1" applyAlignment="1" applyProtection="1">
      <alignment horizontal="left"/>
      <protection hidden="1"/>
    </xf>
    <xf numFmtId="0" fontId="0" fillId="3" borderId="0" xfId="0" applyFill="1" applyBorder="1" applyAlignment="1" applyProtection="1">
      <alignment horizontal="center"/>
      <protection locked="0" hidden="1"/>
    </xf>
    <xf numFmtId="0" fontId="2" fillId="9" borderId="11" xfId="0" applyFont="1" applyFill="1" applyBorder="1" applyAlignment="1" applyProtection="1">
      <alignment horizontal="left"/>
      <protection hidden="1"/>
    </xf>
    <xf numFmtId="0" fontId="2" fillId="10" borderId="11" xfId="0" applyFont="1" applyFill="1" applyBorder="1" applyAlignment="1" applyProtection="1">
      <alignment horizontal="left"/>
      <protection hidden="1"/>
    </xf>
    <xf numFmtId="0" fontId="2" fillId="11" borderId="12" xfId="0" applyFont="1" applyFill="1" applyBorder="1" applyAlignment="1" applyProtection="1">
      <alignment horizontal="left"/>
      <protection hidden="1"/>
    </xf>
    <xf numFmtId="0" fontId="0" fillId="11" borderId="13" xfId="0" applyFill="1" applyBorder="1" applyAlignment="1" applyProtection="1">
      <alignment horizontal="left"/>
      <protection hidden="1"/>
    </xf>
    <xf numFmtId="0" fontId="0" fillId="11" borderId="14" xfId="0" applyFill="1" applyBorder="1" applyAlignment="1" applyProtection="1">
      <alignment horizontal="left"/>
      <protection hidden="1"/>
    </xf>
    <xf numFmtId="166" fontId="2" fillId="3" borderId="0" xfId="0" applyNumberFormat="1" applyFont="1" applyFill="1" applyBorder="1" applyAlignment="1" applyProtection="1">
      <alignment horizontal="left"/>
      <protection locked="0" hidden="1"/>
    </xf>
    <xf numFmtId="0" fontId="2" fillId="3" borderId="0" xfId="0" applyFont="1" applyFill="1" applyBorder="1" applyAlignment="1" applyProtection="1">
      <alignment horizontal="left"/>
      <protection hidden="1"/>
    </xf>
    <xf numFmtId="3" fontId="4" fillId="6" borderId="0" xfId="9" applyNumberFormat="1" applyFill="1" applyAlignment="1" applyProtection="1">
      <protection hidden="1"/>
    </xf>
    <xf numFmtId="0" fontId="0" fillId="8" borderId="0" xfId="0" applyFill="1" applyBorder="1" applyAlignment="1" applyProtection="1">
      <alignment horizontal="left"/>
      <protection locked="0" hidden="1"/>
    </xf>
    <xf numFmtId="0" fontId="2" fillId="12" borderId="3" xfId="0" applyFont="1" applyFill="1" applyBorder="1" applyAlignment="1" applyProtection="1">
      <alignment horizontal="left"/>
      <protection hidden="1"/>
    </xf>
    <xf numFmtId="0" fontId="1" fillId="13" borderId="0" xfId="13" applyFont="1" applyFill="1" applyBorder="1" applyAlignment="1" applyProtection="1">
      <alignment horizontal="center"/>
      <protection locked="0" hidden="1"/>
    </xf>
    <xf numFmtId="0" fontId="1" fillId="6" borderId="0" xfId="0" applyFont="1" applyFill="1" applyProtection="1">
      <protection hidden="1"/>
    </xf>
    <xf numFmtId="0" fontId="1" fillId="6" borderId="0" xfId="0" applyFont="1" applyFill="1" applyBorder="1" applyAlignment="1" applyProtection="1">
      <alignment horizontal="left"/>
      <protection hidden="1"/>
    </xf>
    <xf numFmtId="165" fontId="1" fillId="6" borderId="2" xfId="0" applyNumberFormat="1" applyFont="1" applyFill="1" applyBorder="1" applyAlignment="1" applyProtection="1">
      <alignment horizontal="left"/>
      <protection hidden="1"/>
    </xf>
    <xf numFmtId="0" fontId="1" fillId="6" borderId="2" xfId="0" applyFont="1" applyFill="1" applyBorder="1" applyAlignment="1" applyProtection="1">
      <alignment horizontal="left"/>
      <protection hidden="1"/>
    </xf>
    <xf numFmtId="0" fontId="1" fillId="11" borderId="2" xfId="0" applyFont="1" applyFill="1" applyBorder="1" applyAlignment="1" applyProtection="1">
      <alignment horizontal="left"/>
      <protection hidden="1"/>
    </xf>
    <xf numFmtId="4" fontId="3" fillId="6" borderId="0" xfId="0" applyNumberFormat="1" applyFont="1" applyFill="1" applyProtection="1">
      <protection hidden="1"/>
    </xf>
    <xf numFmtId="167" fontId="2" fillId="6" borderId="0" xfId="0" applyNumberFormat="1" applyFont="1" applyFill="1" applyBorder="1" applyAlignment="1" applyProtection="1">
      <protection hidden="1"/>
    </xf>
    <xf numFmtId="164" fontId="0" fillId="6" borderId="0" xfId="0" applyNumberFormat="1" applyFill="1" applyBorder="1" applyAlignment="1" applyProtection="1">
      <alignment horizontal="left"/>
      <protection hidden="1"/>
    </xf>
    <xf numFmtId="3" fontId="1" fillId="6" borderId="0" xfId="0" applyNumberFormat="1" applyFont="1" applyFill="1" applyProtection="1">
      <protection hidden="1"/>
    </xf>
    <xf numFmtId="0" fontId="3" fillId="6" borderId="0" xfId="13" applyFill="1" applyBorder="1" applyAlignment="1">
      <alignment horizontal="left"/>
    </xf>
    <xf numFmtId="165" fontId="3" fillId="6" borderId="0" xfId="13" applyNumberFormat="1" applyFill="1" applyBorder="1" applyAlignment="1"/>
    <xf numFmtId="165" fontId="3" fillId="6" borderId="0" xfId="13" applyNumberFormat="1" applyFill="1" applyBorder="1" applyAlignment="1" applyProtection="1">
      <protection hidden="1"/>
    </xf>
    <xf numFmtId="0" fontId="3" fillId="6" borderId="0" xfId="13" applyFill="1" applyBorder="1"/>
    <xf numFmtId="0" fontId="2" fillId="6" borderId="0" xfId="13" applyFont="1" applyFill="1" applyBorder="1" applyAlignment="1" applyProtection="1">
      <alignment horizontal="left"/>
      <protection hidden="1"/>
    </xf>
    <xf numFmtId="165" fontId="3" fillId="6" borderId="0" xfId="13" applyNumberFormat="1" applyFont="1" applyFill="1" applyBorder="1" applyAlignment="1" applyProtection="1">
      <protection hidden="1"/>
    </xf>
    <xf numFmtId="165" fontId="1" fillId="6" borderId="15" xfId="13" applyNumberFormat="1" applyFont="1" applyFill="1" applyBorder="1" applyAlignment="1" applyProtection="1">
      <protection hidden="1"/>
    </xf>
    <xf numFmtId="0" fontId="2" fillId="12" borderId="0" xfId="0" applyFont="1" applyFill="1" applyBorder="1" applyAlignment="1" applyProtection="1">
      <alignment horizontal="left"/>
      <protection hidden="1"/>
    </xf>
    <xf numFmtId="165" fontId="3" fillId="6" borderId="16" xfId="13" applyNumberFormat="1" applyFill="1" applyBorder="1" applyAlignment="1"/>
    <xf numFmtId="0" fontId="0" fillId="6" borderId="17" xfId="0" applyFill="1" applyBorder="1" applyAlignment="1" applyProtection="1">
      <alignment horizontal="left"/>
      <protection hidden="1"/>
    </xf>
    <xf numFmtId="167" fontId="2" fillId="6" borderId="17" xfId="0" applyNumberFormat="1" applyFont="1" applyFill="1" applyBorder="1" applyAlignment="1" applyProtection="1">
      <protection hidden="1"/>
    </xf>
    <xf numFmtId="165" fontId="0" fillId="6" borderId="17" xfId="0" applyNumberFormat="1" applyFill="1" applyBorder="1" applyAlignment="1" applyProtection="1">
      <protection hidden="1"/>
    </xf>
    <xf numFmtId="167" fontId="0" fillId="6" borderId="18" xfId="0" applyNumberFormat="1" applyFill="1" applyBorder="1" applyAlignment="1" applyProtection="1">
      <protection hidden="1"/>
    </xf>
    <xf numFmtId="165" fontId="3" fillId="6" borderId="19" xfId="13" applyNumberFormat="1" applyFill="1" applyBorder="1" applyAlignment="1"/>
    <xf numFmtId="167" fontId="0" fillId="6" borderId="20" xfId="0" applyNumberFormat="1" applyFill="1" applyBorder="1" applyAlignment="1" applyProtection="1">
      <protection hidden="1"/>
    </xf>
    <xf numFmtId="0" fontId="2" fillId="6" borderId="19" xfId="13" applyFont="1" applyFill="1" applyBorder="1" applyAlignment="1" applyProtection="1">
      <alignment horizontal="left"/>
      <protection hidden="1"/>
    </xf>
    <xf numFmtId="0" fontId="1" fillId="6" borderId="19" xfId="13" applyFont="1" applyFill="1" applyBorder="1" applyAlignment="1">
      <alignment horizontal="left"/>
    </xf>
    <xf numFmtId="0" fontId="2" fillId="6" borderId="19" xfId="13" quotePrefix="1" applyFont="1" applyFill="1" applyBorder="1" applyAlignment="1" applyProtection="1">
      <alignment horizontal="left"/>
      <protection hidden="1"/>
    </xf>
    <xf numFmtId="0" fontId="3" fillId="6" borderId="19" xfId="13" applyFill="1" applyBorder="1" applyAlignment="1">
      <alignment horizontal="left"/>
    </xf>
    <xf numFmtId="164" fontId="0" fillId="6" borderId="20" xfId="0" applyNumberFormat="1" applyFill="1" applyBorder="1" applyAlignment="1" applyProtection="1">
      <protection hidden="1"/>
    </xf>
    <xf numFmtId="0" fontId="2" fillId="6" borderId="19" xfId="0" applyFont="1" applyFill="1" applyBorder="1" applyAlignment="1" applyProtection="1">
      <alignment horizontal="left"/>
      <protection hidden="1"/>
    </xf>
    <xf numFmtId="0" fontId="1" fillId="6" borderId="0" xfId="13" applyFont="1" applyFill="1" applyBorder="1"/>
    <xf numFmtId="0" fontId="2" fillId="6" borderId="21" xfId="0" applyFont="1" applyFill="1" applyBorder="1" applyAlignment="1" applyProtection="1">
      <alignment horizontal="left"/>
      <protection hidden="1"/>
    </xf>
    <xf numFmtId="0" fontId="0" fillId="6" borderId="22" xfId="0" applyFill="1" applyBorder="1" applyAlignment="1" applyProtection="1">
      <alignment horizontal="left"/>
      <protection hidden="1"/>
    </xf>
    <xf numFmtId="167" fontId="2" fillId="6" borderId="22" xfId="0" applyNumberFormat="1" applyFont="1" applyFill="1" applyBorder="1" applyAlignment="1" applyProtection="1">
      <protection hidden="1"/>
    </xf>
    <xf numFmtId="0" fontId="3" fillId="6" borderId="22" xfId="13" applyFill="1" applyBorder="1"/>
    <xf numFmtId="164" fontId="0" fillId="3" borderId="0" xfId="0" applyNumberFormat="1" applyFill="1" applyBorder="1" applyAlignment="1" applyProtection="1">
      <alignment horizontal="left"/>
      <protection hidden="1"/>
    </xf>
    <xf numFmtId="164" fontId="0" fillId="8" borderId="0" xfId="0" applyNumberFormat="1" applyFill="1" applyBorder="1" applyAlignment="1" applyProtection="1">
      <alignment horizontal="left"/>
      <protection hidden="1"/>
    </xf>
    <xf numFmtId="164" fontId="0" fillId="12" borderId="0" xfId="0" applyNumberFormat="1" applyFill="1" applyBorder="1" applyAlignment="1" applyProtection="1">
      <alignment horizontal="left"/>
      <protection hidden="1"/>
    </xf>
    <xf numFmtId="164" fontId="0" fillId="12" borderId="20" xfId="0" applyNumberFormat="1" applyFill="1" applyBorder="1" applyAlignment="1" applyProtection="1">
      <protection hidden="1"/>
    </xf>
    <xf numFmtId="164" fontId="0" fillId="3" borderId="20" xfId="0" applyNumberFormat="1" applyFill="1" applyBorder="1" applyAlignment="1" applyProtection="1">
      <protection hidden="1"/>
    </xf>
    <xf numFmtId="164" fontId="0" fillId="7" borderId="20" xfId="0" applyNumberFormat="1" applyFill="1" applyBorder="1" applyAlignment="1" applyProtection="1">
      <protection hidden="1"/>
    </xf>
    <xf numFmtId="164" fontId="0" fillId="14" borderId="20" xfId="0" applyNumberFormat="1" applyFill="1" applyBorder="1" applyAlignment="1" applyProtection="1">
      <protection hidden="1"/>
    </xf>
    <xf numFmtId="164" fontId="0" fillId="9" borderId="23" xfId="0" applyNumberFormat="1" applyFill="1" applyBorder="1" applyAlignment="1" applyProtection="1">
      <protection hidden="1"/>
    </xf>
    <xf numFmtId="3" fontId="4" fillId="3" borderId="0" xfId="9" applyNumberFormat="1" applyFill="1" applyAlignment="1" applyProtection="1">
      <protection hidden="1"/>
    </xf>
    <xf numFmtId="0" fontId="0" fillId="3" borderId="0" xfId="0" applyFill="1" applyProtection="1">
      <protection hidden="1"/>
    </xf>
    <xf numFmtId="3" fontId="3" fillId="3" borderId="0" xfId="0" applyNumberFormat="1" applyFont="1" applyFill="1" applyProtection="1">
      <protection hidden="1"/>
    </xf>
    <xf numFmtId="3" fontId="1" fillId="3" borderId="0" xfId="0" applyNumberFormat="1" applyFont="1" applyFill="1" applyProtection="1">
      <protection hidden="1"/>
    </xf>
    <xf numFmtId="0" fontId="5" fillId="3" borderId="0" xfId="0" applyFont="1" applyFill="1" applyProtection="1">
      <protection hidden="1"/>
    </xf>
    <xf numFmtId="169" fontId="0" fillId="3" borderId="0" xfId="0" applyNumberFormat="1" applyFill="1" applyBorder="1" applyAlignment="1" applyProtection="1">
      <alignment horizontal="right"/>
      <protection hidden="1"/>
    </xf>
    <xf numFmtId="3" fontId="3" fillId="3" borderId="0" xfId="0" quotePrefix="1" applyNumberFormat="1" applyFont="1" applyFill="1" applyAlignment="1" applyProtection="1">
      <alignment horizontal="left"/>
      <protection hidden="1"/>
    </xf>
    <xf numFmtId="170" fontId="7" fillId="3" borderId="7" xfId="0" applyNumberFormat="1" applyFont="1" applyFill="1" applyBorder="1" applyAlignment="1" applyProtection="1">
      <alignment horizontal="center"/>
      <protection hidden="1"/>
    </xf>
    <xf numFmtId="170" fontId="8" fillId="3" borderId="7" xfId="0" applyNumberFormat="1" applyFont="1" applyFill="1" applyBorder="1" applyProtection="1">
      <protection hidden="1"/>
    </xf>
    <xf numFmtId="168" fontId="8" fillId="3" borderId="7" xfId="0" applyNumberFormat="1" applyFont="1" applyFill="1" applyBorder="1" applyProtection="1">
      <protection hidden="1"/>
    </xf>
    <xf numFmtId="0" fontId="8" fillId="3" borderId="0" xfId="0" applyFont="1" applyFill="1" applyBorder="1" applyProtection="1">
      <protection hidden="1"/>
    </xf>
    <xf numFmtId="170" fontId="7" fillId="3" borderId="0" xfId="0" applyNumberFormat="1" applyFont="1" applyFill="1" applyBorder="1" applyAlignment="1" applyProtection="1">
      <alignment horizontal="center"/>
      <protection hidden="1"/>
    </xf>
    <xf numFmtId="0" fontId="4" fillId="3" borderId="0" xfId="9" applyFill="1" applyAlignment="1" applyProtection="1">
      <protection hidden="1"/>
    </xf>
    <xf numFmtId="164" fontId="1" fillId="5" borderId="0" xfId="13" applyNumberFormat="1" applyFont="1" applyFill="1" applyBorder="1" applyAlignment="1" applyProtection="1">
      <alignment horizontal="right"/>
      <protection locked="0" hidden="1"/>
    </xf>
    <xf numFmtId="164" fontId="3" fillId="7" borderId="0" xfId="13" applyNumberFormat="1" applyFill="1" applyBorder="1" applyAlignment="1" applyProtection="1">
      <protection locked="0" hidden="1"/>
    </xf>
    <xf numFmtId="164" fontId="3" fillId="3" borderId="0" xfId="13" applyNumberFormat="1" applyFill="1" applyBorder="1" applyAlignment="1" applyProtection="1">
      <protection locked="0" hidden="1"/>
    </xf>
    <xf numFmtId="164" fontId="1" fillId="9" borderId="0" xfId="13" applyNumberFormat="1" applyFont="1" applyFill="1" applyBorder="1" applyAlignment="1" applyProtection="1">
      <alignment horizontal="right"/>
      <protection hidden="1"/>
    </xf>
    <xf numFmtId="164" fontId="3" fillId="8" borderId="0" xfId="0" applyNumberFormat="1" applyFont="1" applyFill="1" applyBorder="1" applyAlignment="1" applyProtection="1">
      <protection locked="0" hidden="1"/>
    </xf>
    <xf numFmtId="164" fontId="0" fillId="7" borderId="0" xfId="0" applyNumberFormat="1" applyFill="1" applyBorder="1" applyAlignment="1" applyProtection="1">
      <alignment horizontal="left"/>
      <protection hidden="1"/>
    </xf>
    <xf numFmtId="164" fontId="0" fillId="2" borderId="0" xfId="0" applyNumberFormat="1" applyFill="1" applyBorder="1" applyAlignment="1" applyProtection="1">
      <alignment horizontal="left"/>
      <protection hidden="1"/>
    </xf>
    <xf numFmtId="164" fontId="0" fillId="3" borderId="0" xfId="0" applyNumberFormat="1" applyFill="1" applyBorder="1" applyAlignment="1" applyProtection="1">
      <alignment horizontal="left"/>
      <protection locked="0" hidden="1"/>
    </xf>
    <xf numFmtId="164" fontId="0" fillId="12" borderId="2" xfId="0" applyNumberFormat="1" applyFill="1" applyBorder="1" applyProtection="1">
      <protection hidden="1"/>
    </xf>
    <xf numFmtId="164" fontId="0" fillId="12" borderId="2" xfId="0" applyNumberFormat="1" applyFill="1" applyBorder="1" applyAlignment="1" applyProtection="1">
      <alignment horizontal="left"/>
      <protection hidden="1"/>
    </xf>
    <xf numFmtId="164" fontId="0" fillId="4" borderId="2" xfId="0" applyNumberFormat="1" applyFill="1" applyBorder="1" applyProtection="1">
      <protection hidden="1"/>
    </xf>
    <xf numFmtId="164" fontId="0" fillId="5" borderId="2" xfId="0" applyNumberFormat="1" applyFill="1" applyBorder="1" applyProtection="1">
      <protection hidden="1"/>
    </xf>
    <xf numFmtId="164" fontId="0" fillId="10" borderId="0" xfId="0" applyNumberFormat="1" applyFill="1" applyBorder="1" applyAlignment="1" applyProtection="1">
      <alignment horizontal="left"/>
      <protection locked="0" hidden="1"/>
    </xf>
    <xf numFmtId="164" fontId="0" fillId="5" borderId="2" xfId="0" applyNumberFormat="1" applyFill="1" applyBorder="1" applyAlignment="1" applyProtection="1">
      <alignment horizontal="left"/>
      <protection hidden="1"/>
    </xf>
    <xf numFmtId="164" fontId="0" fillId="4" borderId="2" xfId="0" applyNumberFormat="1" applyFill="1" applyBorder="1" applyAlignment="1" applyProtection="1">
      <protection hidden="1"/>
    </xf>
    <xf numFmtId="164" fontId="0" fillId="10" borderId="2" xfId="0" applyNumberFormat="1" applyFill="1" applyBorder="1" applyAlignment="1" applyProtection="1">
      <alignment horizontal="left"/>
      <protection hidden="1"/>
    </xf>
    <xf numFmtId="164" fontId="2" fillId="9" borderId="11" xfId="0" applyNumberFormat="1" applyFont="1" applyFill="1" applyBorder="1" applyAlignment="1" applyProtection="1">
      <protection hidden="1"/>
    </xf>
    <xf numFmtId="164" fontId="0" fillId="6" borderId="0" xfId="0" applyNumberFormat="1" applyFill="1" applyBorder="1" applyAlignment="1" applyProtection="1">
      <protection hidden="1"/>
    </xf>
    <xf numFmtId="164" fontId="2" fillId="10" borderId="11" xfId="0" applyNumberFormat="1" applyFont="1" applyFill="1" applyBorder="1" applyAlignment="1" applyProtection="1">
      <protection hidden="1"/>
    </xf>
    <xf numFmtId="164" fontId="0" fillId="3" borderId="17" xfId="0" applyNumberFormat="1" applyFill="1" applyBorder="1" applyAlignment="1" applyProtection="1">
      <alignment horizontal="left"/>
      <protection locked="0" hidden="1"/>
    </xf>
    <xf numFmtId="164" fontId="0" fillId="8" borderId="0" xfId="0" applyNumberFormat="1" applyFill="1" applyBorder="1" applyAlignment="1" applyProtection="1">
      <alignment horizontal="left"/>
      <protection locked="0" hidden="1"/>
    </xf>
    <xf numFmtId="164" fontId="0" fillId="4" borderId="0" xfId="0" applyNumberFormat="1" applyFill="1" applyBorder="1" applyAlignment="1" applyProtection="1">
      <alignment horizontal="left"/>
      <protection locked="0" hidden="1"/>
    </xf>
  </cellXfs>
  <cellStyles count="17">
    <cellStyle name="Comma" xfId="1"/>
    <cellStyle name="Comma [0]" xfId="2"/>
    <cellStyle name="Currency" xfId="3"/>
    <cellStyle name="Currency [0]" xfId="4"/>
    <cellStyle name="Date" xfId="5"/>
    <cellStyle name="Fixed" xfId="6"/>
    <cellStyle name="Heading1" xfId="7"/>
    <cellStyle name="Heading2" xfId="8"/>
    <cellStyle name="Hyperlink" xfId="9" builtinId="8"/>
    <cellStyle name="Percent" xfId="10"/>
    <cellStyle name="Standaard" xfId="0" builtinId="0"/>
    <cellStyle name="Standaard 2" xfId="11"/>
    <cellStyle name="Standaard 2 2" xfId="12"/>
    <cellStyle name="Standaard 3" xfId="13"/>
    <cellStyle name="Standaard 4" xfId="14"/>
    <cellStyle name="Totaal" xfId="16" builtinId="25" hidden="1"/>
    <cellStyle name="Total" xfId="1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Kantoorthema">
  <a:themeElements>
    <a:clrScheme name="Kantoor">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toor">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vmlDrawing" Target="../drawings/vmlDrawing1.vml"/><Relationship Id="rId3" Type="http://schemas.openxmlformats.org/officeDocument/2006/relationships/hyperlink" Target="VBIBTVABREYNEMHDAC.xlsx" TargetMode="External"/><Relationship Id="rId7" Type="http://schemas.openxmlformats.org/officeDocument/2006/relationships/printerSettings" Target="../printerSettings/printerSettings1.bin"/><Relationship Id="rId2" Type="http://schemas.openxmlformats.org/officeDocument/2006/relationships/hyperlink" Target="VBIBTVABREYNEMHAK.xlsx" TargetMode="External"/><Relationship Id="rId1" Type="http://schemas.openxmlformats.org/officeDocument/2006/relationships/hyperlink" Target="VBIBTVABREYNEMHAV.xlsx" TargetMode="External"/><Relationship Id="rId6" Type="http://schemas.openxmlformats.org/officeDocument/2006/relationships/hyperlink" Target="livret.xlsx" TargetMode="External"/><Relationship Id="rId5" Type="http://schemas.openxmlformats.org/officeDocument/2006/relationships/hyperlink" Target="http://www.logement.irisnet.be/primes-et-aides/carte-renovation-de-lhabitat" TargetMode="External"/><Relationship Id="rId4" Type="http://schemas.openxmlformats.org/officeDocument/2006/relationships/hyperlink" Target="VBIBTVABREYNEMHDV.xlsx" TargetMode="External"/><Relationship Id="rId9"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W171"/>
  <sheetViews>
    <sheetView tabSelected="1" zoomScaleNormal="100" workbookViewId="0">
      <selection activeCell="B2" sqref="B2"/>
    </sheetView>
  </sheetViews>
  <sheetFormatPr defaultRowHeight="12.75" x14ac:dyDescent="0.2"/>
  <cols>
    <col min="1" max="1" width="49.42578125" style="13" customWidth="1"/>
    <col min="2" max="2" width="21.5703125" style="13" customWidth="1"/>
    <col min="3" max="3" width="19.5703125" style="13" bestFit="1" customWidth="1"/>
    <col min="4" max="4" width="15.42578125" style="13" customWidth="1"/>
    <col min="5" max="5" width="16.7109375" style="13" customWidth="1"/>
    <col min="6" max="6" width="12.28515625" style="13" customWidth="1"/>
    <col min="7" max="7" width="15.85546875" style="13" bestFit="1" customWidth="1"/>
    <col min="8" max="16" width="9.140625" style="13"/>
    <col min="17" max="17" width="12.140625" style="13" bestFit="1" customWidth="1"/>
    <col min="18" max="16384" width="9.140625" style="13"/>
  </cols>
  <sheetData>
    <row r="1" spans="1:7" ht="13.5" thickTop="1" x14ac:dyDescent="0.2">
      <c r="A1" s="64" t="s">
        <v>52</v>
      </c>
      <c r="B1" s="64"/>
      <c r="C1" s="6"/>
      <c r="D1" s="6"/>
      <c r="E1" s="7"/>
      <c r="F1" s="8"/>
      <c r="G1" s="8"/>
    </row>
    <row r="2" spans="1:7" x14ac:dyDescent="0.2">
      <c r="A2" s="9" t="s">
        <v>0</v>
      </c>
      <c r="B2" s="60"/>
      <c r="C2" s="61"/>
      <c r="D2" s="9"/>
      <c r="E2" s="10"/>
      <c r="F2" s="10"/>
      <c r="G2" s="10"/>
    </row>
    <row r="3" spans="1:7" x14ac:dyDescent="0.2">
      <c r="A3" s="9" t="s">
        <v>53</v>
      </c>
      <c r="B3" s="3"/>
      <c r="C3" s="4"/>
      <c r="D3" s="9"/>
      <c r="E3" s="10"/>
      <c r="F3" s="10"/>
      <c r="G3" s="12"/>
    </row>
    <row r="4" spans="1:7" x14ac:dyDescent="0.2">
      <c r="A4" s="79" t="s">
        <v>54</v>
      </c>
      <c r="B4" s="122">
        <v>0</v>
      </c>
      <c r="C4" s="11"/>
      <c r="D4" s="9"/>
      <c r="E4" s="10"/>
      <c r="F4" s="10"/>
      <c r="G4" s="12"/>
    </row>
    <row r="5" spans="1:7" x14ac:dyDescent="0.2">
      <c r="A5" s="79" t="s">
        <v>55</v>
      </c>
      <c r="B5" s="122">
        <v>0</v>
      </c>
      <c r="C5" s="11"/>
      <c r="D5" s="9"/>
      <c r="E5" s="10"/>
      <c r="F5" s="10"/>
      <c r="G5" s="12"/>
    </row>
    <row r="6" spans="1:7" x14ac:dyDescent="0.2">
      <c r="A6" s="79" t="s">
        <v>56</v>
      </c>
      <c r="B6" s="65" t="s">
        <v>86</v>
      </c>
      <c r="C6" s="11"/>
      <c r="D6" s="9"/>
      <c r="E6" s="10"/>
      <c r="F6" s="10"/>
      <c r="G6" s="12"/>
    </row>
    <row r="7" spans="1:7" x14ac:dyDescent="0.2">
      <c r="A7" s="80" t="s">
        <v>57</v>
      </c>
      <c r="B7" s="123">
        <v>0</v>
      </c>
      <c r="F7" s="10"/>
    </row>
    <row r="8" spans="1:7" x14ac:dyDescent="0.2">
      <c r="A8" s="80" t="s">
        <v>58</v>
      </c>
      <c r="B8" s="124">
        <v>0</v>
      </c>
      <c r="C8" s="11"/>
      <c r="F8" s="10"/>
    </row>
    <row r="9" spans="1:7" x14ac:dyDescent="0.2">
      <c r="A9" s="81" t="s">
        <v>59</v>
      </c>
      <c r="B9" s="125">
        <f>IF(B7&lt;B5,B5/2+B4+B8,B5+B4+B8)</f>
        <v>0</v>
      </c>
      <c r="C9" s="11"/>
      <c r="D9" s="10"/>
      <c r="E9" s="14"/>
      <c r="F9" s="10"/>
    </row>
    <row r="10" spans="1:7" x14ac:dyDescent="0.2">
      <c r="A10" s="11" t="s">
        <v>60</v>
      </c>
      <c r="B10" s="126">
        <v>0</v>
      </c>
      <c r="C10" s="11"/>
      <c r="F10" s="10"/>
    </row>
    <row r="11" spans="1:7" x14ac:dyDescent="0.2">
      <c r="A11" s="45" t="s">
        <v>2</v>
      </c>
      <c r="B11" s="46"/>
      <c r="C11" s="47" t="s">
        <v>87</v>
      </c>
      <c r="D11" s="15"/>
      <c r="E11" s="14"/>
      <c r="F11" s="10"/>
    </row>
    <row r="12" spans="1:7" x14ac:dyDescent="0.2">
      <c r="A12" s="51" t="s">
        <v>61</v>
      </c>
      <c r="B12" s="52" t="s">
        <v>63</v>
      </c>
      <c r="C12" s="1" t="s">
        <v>87</v>
      </c>
      <c r="F12" s="10"/>
      <c r="G12" s="14"/>
    </row>
    <row r="13" spans="1:7" x14ac:dyDescent="0.2">
      <c r="A13" s="48" t="s">
        <v>62</v>
      </c>
      <c r="B13" s="49"/>
      <c r="C13" s="50" t="s">
        <v>87</v>
      </c>
      <c r="F13" s="10"/>
      <c r="G13" s="14"/>
    </row>
    <row r="14" spans="1:7" ht="13.5" thickBot="1" x14ac:dyDescent="0.25">
      <c r="A14" s="16" t="s">
        <v>3</v>
      </c>
      <c r="B14" s="9"/>
      <c r="C14" s="9"/>
      <c r="D14" s="9"/>
      <c r="E14" s="10"/>
      <c r="F14" s="10"/>
      <c r="G14" s="10"/>
    </row>
    <row r="15" spans="1:7" ht="14.25" thickTop="1" thickBot="1" x14ac:dyDescent="0.25">
      <c r="A15" s="55" t="s">
        <v>90</v>
      </c>
      <c r="B15" s="9"/>
      <c r="C15" s="9"/>
      <c r="D15" s="9"/>
      <c r="E15" s="10"/>
      <c r="F15" s="10"/>
      <c r="G15" s="10"/>
    </row>
    <row r="16" spans="1:7" ht="14.25" thickTop="1" thickBot="1" x14ac:dyDescent="0.25">
      <c r="A16" s="9"/>
      <c r="B16" s="9"/>
      <c r="C16" s="9"/>
      <c r="D16" s="9"/>
      <c r="E16" s="10"/>
      <c r="F16" s="10"/>
      <c r="G16" s="10"/>
    </row>
    <row r="17" spans="1:7" ht="14.25" thickTop="1" thickBot="1" x14ac:dyDescent="0.25">
      <c r="A17" s="68" t="s">
        <v>64</v>
      </c>
      <c r="B17" s="9"/>
      <c r="C17" s="9"/>
      <c r="E17" s="130">
        <f>IF(AND(C13="oui",C11="oui"),F157-250,F157)</f>
        <v>0</v>
      </c>
    </row>
    <row r="18" spans="1:7" ht="13.5" thickTop="1" x14ac:dyDescent="0.2">
      <c r="A18" s="67" t="s">
        <v>65</v>
      </c>
      <c r="B18" s="11"/>
      <c r="C18" s="11"/>
      <c r="D18" s="101">
        <f>IF(C110&gt;=50,C110,50)</f>
        <v>50</v>
      </c>
      <c r="E18" s="10"/>
      <c r="F18" s="15"/>
      <c r="G18" s="14"/>
    </row>
    <row r="19" spans="1:7" x14ac:dyDescent="0.2">
      <c r="A19" s="67" t="s">
        <v>66</v>
      </c>
      <c r="B19" s="11"/>
      <c r="C19" s="11"/>
      <c r="D19" s="127">
        <f>C127</f>
        <v>0</v>
      </c>
      <c r="E19" s="10"/>
      <c r="F19" s="15"/>
      <c r="G19" s="14"/>
    </row>
    <row r="20" spans="1:7" x14ac:dyDescent="0.2">
      <c r="A20" s="67" t="s">
        <v>67</v>
      </c>
      <c r="B20" s="11"/>
      <c r="C20" s="11"/>
      <c r="D20" s="128">
        <f>A135+A136</f>
        <v>0</v>
      </c>
      <c r="E20" s="10"/>
      <c r="F20" s="15"/>
      <c r="G20" s="14"/>
    </row>
    <row r="21" spans="1:7" x14ac:dyDescent="0.2">
      <c r="A21" s="11" t="s">
        <v>68</v>
      </c>
      <c r="B21" s="11"/>
      <c r="C21" s="11"/>
      <c r="D21" s="129">
        <v>0</v>
      </c>
      <c r="E21" s="10"/>
      <c r="F21" s="10"/>
      <c r="G21" s="10"/>
    </row>
    <row r="22" spans="1:7" x14ac:dyDescent="0.2">
      <c r="A22" s="67" t="s">
        <v>69</v>
      </c>
      <c r="B22" s="11"/>
      <c r="C22" s="11"/>
      <c r="D22" s="101">
        <f>IF(B6="oui",(B4+B7)*21%,B7*21%)</f>
        <v>0</v>
      </c>
      <c r="E22" s="10"/>
      <c r="F22" s="10"/>
      <c r="G22" s="10"/>
    </row>
    <row r="23" spans="1:7" x14ac:dyDescent="0.2">
      <c r="A23" s="67" t="s">
        <v>70</v>
      </c>
      <c r="B23" s="54">
        <v>0</v>
      </c>
      <c r="C23" s="11"/>
      <c r="D23" s="101">
        <f>B23*30</f>
        <v>0</v>
      </c>
      <c r="E23" s="10"/>
      <c r="F23" s="10"/>
      <c r="G23" s="10"/>
    </row>
    <row r="24" spans="1:7" x14ac:dyDescent="0.2">
      <c r="A24" s="67" t="s">
        <v>71</v>
      </c>
      <c r="B24" s="11"/>
      <c r="C24" s="11"/>
      <c r="D24" s="129">
        <v>770</v>
      </c>
      <c r="E24" s="10"/>
      <c r="F24" s="10"/>
      <c r="G24" s="10"/>
    </row>
    <row r="25" spans="1:7" ht="13.5" thickBot="1" x14ac:dyDescent="0.25">
      <c r="A25" s="67" t="s">
        <v>72</v>
      </c>
      <c r="B25" s="11"/>
      <c r="C25" s="11"/>
      <c r="D25" s="129">
        <v>0</v>
      </c>
      <c r="E25" s="10"/>
      <c r="F25" s="10"/>
      <c r="G25" s="10"/>
    </row>
    <row r="26" spans="1:7" ht="14.25" thickTop="1" thickBot="1" x14ac:dyDescent="0.25">
      <c r="A26" s="69" t="s">
        <v>73</v>
      </c>
      <c r="B26" s="11"/>
      <c r="C26" s="11"/>
      <c r="E26" s="131">
        <f>SUM(D18:D25)</f>
        <v>820</v>
      </c>
      <c r="F26" s="10"/>
      <c r="G26" s="10"/>
    </row>
    <row r="27" spans="1:7" ht="14.25" thickTop="1" thickBot="1" x14ac:dyDescent="0.25">
      <c r="B27" s="11"/>
      <c r="C27" s="11"/>
      <c r="D27" s="19" t="s">
        <v>69</v>
      </c>
      <c r="E27" s="132">
        <f>(E17+D24)*21%</f>
        <v>161.69999999999999</v>
      </c>
      <c r="F27" s="10"/>
      <c r="G27" s="10"/>
    </row>
    <row r="28" spans="1:7" ht="14.25" thickTop="1" thickBot="1" x14ac:dyDescent="0.25">
      <c r="A28" s="20"/>
      <c r="B28" s="11"/>
      <c r="C28" s="11"/>
      <c r="D28" s="21"/>
      <c r="E28" s="22"/>
      <c r="F28" s="10"/>
      <c r="G28" s="10"/>
    </row>
    <row r="29" spans="1:7" ht="14.25" thickTop="1" thickBot="1" x14ac:dyDescent="0.25">
      <c r="A29" s="5" t="s">
        <v>74</v>
      </c>
      <c r="B29" s="11"/>
      <c r="C29" s="11"/>
      <c r="D29" s="23"/>
      <c r="E29" s="133">
        <f>SUM(E17:E27)</f>
        <v>981.7</v>
      </c>
      <c r="F29" s="10"/>
      <c r="G29" s="10"/>
    </row>
    <row r="30" spans="1:7" ht="14.25" thickTop="1" thickBot="1" x14ac:dyDescent="0.25">
      <c r="A30" s="17"/>
      <c r="B30" s="11"/>
      <c r="C30" s="11"/>
      <c r="D30" s="23"/>
      <c r="E30" s="24"/>
      <c r="F30" s="10"/>
      <c r="G30" s="10"/>
    </row>
    <row r="31" spans="1:7" ht="14.25" thickTop="1" thickBot="1" x14ac:dyDescent="0.25">
      <c r="A31" s="56" t="s">
        <v>76</v>
      </c>
      <c r="B31" s="11"/>
      <c r="C31" s="11"/>
      <c r="D31" s="18"/>
      <c r="E31" s="10"/>
      <c r="F31" s="10"/>
      <c r="G31" s="10"/>
    </row>
    <row r="32" spans="1:7" ht="13.5" thickTop="1" x14ac:dyDescent="0.2">
      <c r="E32" s="10"/>
      <c r="F32" s="10"/>
      <c r="G32" s="10"/>
    </row>
    <row r="33" spans="1:7" x14ac:dyDescent="0.2">
      <c r="A33" s="67" t="s">
        <v>75</v>
      </c>
      <c r="B33" s="11"/>
      <c r="C33" s="11"/>
      <c r="D33" s="134">
        <v>0</v>
      </c>
      <c r="E33" s="10"/>
      <c r="F33" s="10"/>
      <c r="G33" s="10"/>
    </row>
    <row r="34" spans="1:7" ht="13.5" thickBot="1" x14ac:dyDescent="0.25">
      <c r="A34" s="17"/>
      <c r="B34" s="11"/>
      <c r="C34" s="11"/>
      <c r="D34" s="18"/>
      <c r="E34" s="10"/>
      <c r="F34" s="10"/>
      <c r="G34" s="10"/>
    </row>
    <row r="35" spans="1:7" ht="14.25" thickTop="1" thickBot="1" x14ac:dyDescent="0.25">
      <c r="A35" s="57" t="s">
        <v>77</v>
      </c>
      <c r="B35" s="58"/>
      <c r="C35" s="59"/>
      <c r="D35" s="18"/>
      <c r="E35" s="10"/>
      <c r="F35" s="10"/>
      <c r="G35" s="10"/>
    </row>
    <row r="36" spans="1:7" ht="13.5" thickTop="1" x14ac:dyDescent="0.2">
      <c r="A36" s="17"/>
      <c r="B36" s="11"/>
      <c r="C36" s="11"/>
      <c r="D36" s="18"/>
      <c r="E36" s="10"/>
      <c r="F36" s="10"/>
      <c r="G36" s="10"/>
    </row>
    <row r="37" spans="1:7" x14ac:dyDescent="0.2">
      <c r="A37" s="67" t="s">
        <v>78</v>
      </c>
      <c r="B37" s="11"/>
      <c r="C37" s="63" t="s">
        <v>89</v>
      </c>
      <c r="D37" s="129">
        <v>0</v>
      </c>
    </row>
    <row r="38" spans="1:7" x14ac:dyDescent="0.2">
      <c r="A38" s="67" t="s">
        <v>79</v>
      </c>
      <c r="B38" s="11"/>
      <c r="C38" s="63" t="s">
        <v>88</v>
      </c>
      <c r="D38" s="129">
        <v>0</v>
      </c>
      <c r="E38" s="10"/>
      <c r="F38" s="10"/>
      <c r="G38" s="10"/>
    </row>
    <row r="39" spans="1:7" x14ac:dyDescent="0.2">
      <c r="A39" s="67" t="s">
        <v>80</v>
      </c>
      <c r="B39" s="54">
        <v>0</v>
      </c>
      <c r="C39" s="63" t="s">
        <v>88</v>
      </c>
      <c r="D39" s="101">
        <f>B39*35</f>
        <v>0</v>
      </c>
      <c r="E39" s="10"/>
      <c r="F39" s="10"/>
      <c r="G39" s="10"/>
    </row>
    <row r="40" spans="1:7" x14ac:dyDescent="0.2">
      <c r="A40" s="67" t="s">
        <v>81</v>
      </c>
      <c r="B40" s="11"/>
      <c r="C40" s="63" t="s">
        <v>88</v>
      </c>
      <c r="D40" s="129">
        <v>0</v>
      </c>
      <c r="E40" s="10"/>
      <c r="F40" s="10"/>
      <c r="G40" s="10"/>
    </row>
    <row r="41" spans="1:7" ht="13.5" thickBot="1" x14ac:dyDescent="0.25">
      <c r="A41" s="17"/>
      <c r="B41" s="11"/>
      <c r="C41" s="11"/>
      <c r="D41" s="73"/>
      <c r="E41" s="10"/>
      <c r="F41" s="10"/>
      <c r="G41" s="10"/>
    </row>
    <row r="42" spans="1:7" ht="14.25" thickTop="1" thickBot="1" x14ac:dyDescent="0.25">
      <c r="A42" s="70" t="s">
        <v>82</v>
      </c>
      <c r="B42" s="11"/>
      <c r="C42" s="11"/>
      <c r="D42" s="135">
        <f>E123</f>
        <v>0</v>
      </c>
      <c r="E42" s="10"/>
      <c r="F42" s="10"/>
      <c r="G42" s="10"/>
    </row>
    <row r="43" spans="1:7" ht="14.25" thickTop="1" thickBot="1" x14ac:dyDescent="0.25">
      <c r="A43" s="67"/>
      <c r="B43" s="11"/>
      <c r="C43" s="19" t="s">
        <v>69</v>
      </c>
      <c r="D43" s="136">
        <f>F122</f>
        <v>0</v>
      </c>
      <c r="F43" s="10"/>
      <c r="G43" s="10"/>
    </row>
    <row r="44" spans="1:7" ht="14.25" thickTop="1" thickBot="1" x14ac:dyDescent="0.25">
      <c r="A44" s="67"/>
      <c r="B44" s="11"/>
      <c r="C44" s="11"/>
      <c r="D44" s="73"/>
      <c r="E44" s="10"/>
      <c r="F44" s="10"/>
      <c r="G44" s="10"/>
    </row>
    <row r="45" spans="1:7" ht="14.25" thickTop="1" thickBot="1" x14ac:dyDescent="0.25">
      <c r="A45" s="70" t="s">
        <v>83</v>
      </c>
      <c r="B45" s="11"/>
      <c r="C45" s="11"/>
      <c r="D45" s="137">
        <f>E129</f>
        <v>0</v>
      </c>
      <c r="E45" s="10"/>
      <c r="F45" s="10"/>
      <c r="G45" s="10"/>
    </row>
    <row r="46" spans="1:7" ht="14.25" thickTop="1" thickBot="1" x14ac:dyDescent="0.25">
      <c r="A46" s="11"/>
      <c r="B46" s="11"/>
      <c r="C46" s="19" t="s">
        <v>69</v>
      </c>
      <c r="D46" s="136">
        <f>F129</f>
        <v>0</v>
      </c>
      <c r="F46" s="10"/>
      <c r="G46" s="14"/>
    </row>
    <row r="47" spans="1:7" ht="14.25" thickTop="1" thickBot="1" x14ac:dyDescent="0.25">
      <c r="A47" s="11"/>
      <c r="B47" s="11"/>
      <c r="C47" s="11"/>
      <c r="D47" s="21"/>
      <c r="E47" s="14"/>
      <c r="F47" s="10"/>
      <c r="G47" s="14"/>
    </row>
    <row r="48" spans="1:7" ht="14.25" thickTop="1" thickBot="1" x14ac:dyDescent="0.25">
      <c r="A48" s="55" t="s">
        <v>84</v>
      </c>
      <c r="B48" s="11"/>
      <c r="C48" s="11"/>
      <c r="D48" s="21"/>
      <c r="E48" s="138">
        <f>E29+D42+D43</f>
        <v>981.7</v>
      </c>
      <c r="F48" s="10"/>
      <c r="G48" s="14"/>
    </row>
    <row r="49" spans="1:7" ht="14.25" thickTop="1" thickBot="1" x14ac:dyDescent="0.25">
      <c r="A49" s="11"/>
      <c r="B49" s="11"/>
      <c r="C49" s="11"/>
      <c r="D49" s="21"/>
      <c r="E49" s="139"/>
      <c r="F49" s="10"/>
      <c r="G49" s="14"/>
    </row>
    <row r="50" spans="1:7" ht="14.25" thickTop="1" thickBot="1" x14ac:dyDescent="0.25">
      <c r="A50" s="56" t="s">
        <v>85</v>
      </c>
      <c r="B50" s="25"/>
      <c r="C50" s="11"/>
      <c r="D50" s="26"/>
      <c r="E50" s="140">
        <f>D33+D45+D46</f>
        <v>0</v>
      </c>
      <c r="F50" s="27"/>
      <c r="G50" s="14"/>
    </row>
    <row r="51" spans="1:7" ht="13.5" thickTop="1" x14ac:dyDescent="0.2"/>
    <row r="52" spans="1:7" ht="13.5" thickBot="1" x14ac:dyDescent="0.25">
      <c r="A52" s="82" t="s">
        <v>103</v>
      </c>
      <c r="B52" s="11"/>
      <c r="C52" s="11"/>
      <c r="D52" s="11"/>
      <c r="E52" s="72"/>
      <c r="F52" s="10"/>
      <c r="G52" s="14"/>
    </row>
    <row r="53" spans="1:7" ht="13.5" thickTop="1" x14ac:dyDescent="0.2">
      <c r="A53" s="83" t="s">
        <v>96</v>
      </c>
      <c r="B53" s="141">
        <v>0</v>
      </c>
      <c r="C53" s="84"/>
      <c r="D53" s="85"/>
      <c r="E53" s="86"/>
      <c r="F53" s="87"/>
    </row>
    <row r="54" spans="1:7" x14ac:dyDescent="0.2">
      <c r="A54" s="88" t="s">
        <v>97</v>
      </c>
      <c r="B54" s="129">
        <v>0</v>
      </c>
      <c r="C54" s="11"/>
      <c r="D54" s="72"/>
      <c r="E54" s="10"/>
      <c r="F54" s="89"/>
    </row>
    <row r="55" spans="1:7" x14ac:dyDescent="0.2">
      <c r="A55" s="88" t="s">
        <v>98</v>
      </c>
      <c r="B55" s="102">
        <f>SUM(B53:B54)</f>
        <v>0</v>
      </c>
      <c r="C55" s="11"/>
      <c r="D55" s="72"/>
      <c r="E55" s="10"/>
      <c r="F55" s="89"/>
    </row>
    <row r="56" spans="1:7" x14ac:dyDescent="0.2">
      <c r="A56" s="90"/>
      <c r="B56" s="11"/>
      <c r="C56" s="11"/>
      <c r="D56" s="72"/>
      <c r="E56" s="10"/>
      <c r="F56" s="89"/>
    </row>
    <row r="57" spans="1:7" x14ac:dyDescent="0.2">
      <c r="A57" s="91" t="s">
        <v>99</v>
      </c>
      <c r="B57" s="54">
        <v>1</v>
      </c>
      <c r="C57" s="11"/>
      <c r="D57" s="72"/>
      <c r="E57" s="10"/>
      <c r="F57" s="89"/>
    </row>
    <row r="58" spans="1:7" x14ac:dyDescent="0.2">
      <c r="A58" s="92" t="s">
        <v>3</v>
      </c>
      <c r="B58" s="11"/>
      <c r="C58" s="11"/>
      <c r="D58" s="72"/>
      <c r="E58" s="10"/>
      <c r="F58" s="89"/>
    </row>
    <row r="59" spans="1:7" x14ac:dyDescent="0.2">
      <c r="A59" s="93" t="s">
        <v>100</v>
      </c>
      <c r="B59" s="11"/>
      <c r="C59" s="101">
        <v>50</v>
      </c>
      <c r="D59" s="72"/>
      <c r="E59" s="76" t="s">
        <v>105</v>
      </c>
      <c r="F59" s="105">
        <f>J93</f>
        <v>0</v>
      </c>
    </row>
    <row r="60" spans="1:7" x14ac:dyDescent="0.2">
      <c r="A60" s="93" t="s">
        <v>101</v>
      </c>
      <c r="B60" s="11"/>
      <c r="C60" s="101">
        <v>50</v>
      </c>
      <c r="D60" s="72"/>
      <c r="E60" s="77"/>
      <c r="F60" s="94"/>
    </row>
    <row r="61" spans="1:7" x14ac:dyDescent="0.2">
      <c r="A61" s="93" t="s">
        <v>102</v>
      </c>
      <c r="B61" s="11"/>
      <c r="C61" s="142">
        <v>0</v>
      </c>
      <c r="D61" s="72"/>
      <c r="E61" s="77"/>
      <c r="F61" s="94"/>
    </row>
    <row r="62" spans="1:7" x14ac:dyDescent="0.2">
      <c r="A62" s="91" t="s">
        <v>71</v>
      </c>
      <c r="B62" s="11"/>
      <c r="C62" s="143">
        <f>I78</f>
        <v>185</v>
      </c>
      <c r="D62" s="72"/>
      <c r="E62" s="77"/>
      <c r="F62" s="94"/>
    </row>
    <row r="63" spans="1:7" x14ac:dyDescent="0.2">
      <c r="A63" s="95"/>
      <c r="B63" s="11"/>
      <c r="C63" s="73"/>
      <c r="D63" s="72"/>
      <c r="E63" s="77"/>
      <c r="F63" s="94"/>
    </row>
    <row r="64" spans="1:7" x14ac:dyDescent="0.2">
      <c r="A64" s="95"/>
      <c r="B64" s="75" t="s">
        <v>104</v>
      </c>
      <c r="C64" s="103">
        <f>SUM(C59:C62)</f>
        <v>285</v>
      </c>
      <c r="D64" s="72"/>
      <c r="E64" s="76" t="s">
        <v>106</v>
      </c>
      <c r="F64" s="104">
        <f>F59</f>
        <v>0</v>
      </c>
    </row>
    <row r="65" spans="1:23" x14ac:dyDescent="0.2">
      <c r="A65" s="95"/>
      <c r="B65" s="11"/>
      <c r="C65" s="11"/>
      <c r="D65" s="72"/>
      <c r="E65" s="76" t="s">
        <v>107</v>
      </c>
      <c r="F65" s="104">
        <f>C64</f>
        <v>285</v>
      </c>
    </row>
    <row r="66" spans="1:23" x14ac:dyDescent="0.2">
      <c r="A66" s="95"/>
      <c r="B66" s="11"/>
      <c r="C66" s="11"/>
      <c r="D66" s="72"/>
      <c r="E66" s="76" t="s">
        <v>108</v>
      </c>
      <c r="F66" s="106">
        <f>SUM(F64+C64)</f>
        <v>285</v>
      </c>
    </row>
    <row r="67" spans="1:23" x14ac:dyDescent="0.2">
      <c r="A67" s="95"/>
      <c r="B67" s="11"/>
      <c r="C67" s="11"/>
      <c r="D67" s="72"/>
      <c r="E67" s="78"/>
      <c r="F67" s="94"/>
    </row>
    <row r="68" spans="1:23" x14ac:dyDescent="0.2">
      <c r="A68" s="95"/>
      <c r="B68" s="11"/>
      <c r="C68" s="11"/>
      <c r="D68" s="72"/>
      <c r="E68" s="96" t="s">
        <v>69</v>
      </c>
      <c r="F68" s="107">
        <f>(C59+C62+F59)*21%</f>
        <v>49.35</v>
      </c>
    </row>
    <row r="69" spans="1:23" ht="13.5" thickBot="1" x14ac:dyDescent="0.25">
      <c r="A69" s="95"/>
      <c r="B69" s="11"/>
      <c r="C69" s="11"/>
      <c r="D69" s="72"/>
      <c r="E69" s="78"/>
      <c r="F69" s="94"/>
    </row>
    <row r="70" spans="1:23" ht="14.25" thickTop="1" thickBot="1" x14ac:dyDescent="0.25">
      <c r="A70" s="97"/>
      <c r="B70" s="98"/>
      <c r="C70" s="98"/>
      <c r="D70" s="99"/>
      <c r="E70" s="100" t="s">
        <v>106</v>
      </c>
      <c r="F70" s="108">
        <f>SUM(F66:F68)</f>
        <v>334.35</v>
      </c>
    </row>
    <row r="71" spans="1:23" ht="13.5" thickTop="1" x14ac:dyDescent="0.2"/>
    <row r="72" spans="1:23" x14ac:dyDescent="0.2">
      <c r="B72" s="109" t="s">
        <v>7</v>
      </c>
      <c r="C72" s="109" t="s">
        <v>8</v>
      </c>
      <c r="F72" s="24"/>
    </row>
    <row r="73" spans="1:23" x14ac:dyDescent="0.2">
      <c r="B73" s="110"/>
      <c r="C73" s="110"/>
      <c r="F73" s="23"/>
      <c r="G73" s="22"/>
      <c r="H73" s="28"/>
      <c r="I73" s="28"/>
      <c r="J73" s="28"/>
      <c r="K73" s="28"/>
      <c r="L73" s="28"/>
      <c r="M73" s="28"/>
      <c r="N73" s="28"/>
      <c r="O73" s="28"/>
      <c r="P73" s="28"/>
      <c r="Q73" s="28"/>
      <c r="R73" s="28"/>
      <c r="S73" s="28"/>
      <c r="T73" s="28"/>
      <c r="U73" s="28"/>
      <c r="V73" s="28"/>
      <c r="W73" s="28"/>
    </row>
    <row r="74" spans="1:23" x14ac:dyDescent="0.2">
      <c r="B74" s="109" t="s">
        <v>5</v>
      </c>
      <c r="C74" s="109" t="s">
        <v>6</v>
      </c>
      <c r="F74" s="29"/>
      <c r="G74" s="28"/>
      <c r="H74" s="28"/>
      <c r="I74" s="28"/>
      <c r="J74" s="28"/>
      <c r="K74" s="28"/>
      <c r="L74" s="28"/>
      <c r="M74" s="28"/>
      <c r="N74" s="28"/>
      <c r="O74" s="28"/>
      <c r="P74" s="28"/>
      <c r="Q74" s="28"/>
      <c r="R74" s="28"/>
      <c r="S74" s="28"/>
      <c r="T74" s="28"/>
      <c r="U74" s="28"/>
      <c r="V74" s="28"/>
      <c r="W74" s="28"/>
    </row>
    <row r="75" spans="1:23" hidden="1" x14ac:dyDescent="0.2">
      <c r="B75" s="111"/>
      <c r="C75" s="109"/>
      <c r="D75" s="62"/>
      <c r="F75" s="29"/>
      <c r="G75" s="28"/>
      <c r="H75" s="28"/>
      <c r="I75" s="28"/>
      <c r="J75" s="28"/>
      <c r="K75" s="28"/>
      <c r="L75" s="28"/>
      <c r="M75" s="28"/>
      <c r="N75" s="28"/>
      <c r="O75" s="28"/>
      <c r="P75" s="28"/>
      <c r="Q75" s="28"/>
      <c r="R75" s="28"/>
      <c r="S75" s="28"/>
      <c r="T75" s="28"/>
      <c r="U75" s="28"/>
      <c r="V75" s="28"/>
      <c r="W75" s="28"/>
    </row>
    <row r="76" spans="1:23" hidden="1" x14ac:dyDescent="0.2">
      <c r="B76" s="111"/>
      <c r="C76" s="109"/>
      <c r="D76" s="62"/>
      <c r="F76" s="29"/>
      <c r="G76" s="28"/>
      <c r="H76" s="28"/>
      <c r="I76" s="74">
        <f>IF(B57=1,185,0)</f>
        <v>185</v>
      </c>
      <c r="J76" s="74">
        <f>IF(B57=2,385,0)</f>
        <v>0</v>
      </c>
      <c r="K76" s="74">
        <f>IF(B57&gt;2,(385+(B57-2)*200),0)</f>
        <v>0</v>
      </c>
      <c r="L76" s="28"/>
      <c r="M76" s="28"/>
      <c r="N76" s="28"/>
      <c r="O76" s="28"/>
      <c r="P76" s="28"/>
      <c r="Q76" s="28"/>
      <c r="R76" s="28"/>
      <c r="S76" s="28"/>
      <c r="T76" s="28"/>
      <c r="U76" s="28"/>
      <c r="V76" s="28"/>
      <c r="W76" s="28"/>
    </row>
    <row r="77" spans="1:23" hidden="1" x14ac:dyDescent="0.2">
      <c r="B77" s="111"/>
      <c r="C77" s="109"/>
      <c r="D77" s="62"/>
      <c r="F77" s="29"/>
      <c r="G77" s="28"/>
      <c r="H77" s="28"/>
      <c r="I77" s="74"/>
      <c r="J77" s="74"/>
      <c r="K77" s="74"/>
      <c r="L77" s="28"/>
      <c r="M77" s="28"/>
      <c r="N77" s="28"/>
      <c r="O77" s="28"/>
      <c r="P77" s="28"/>
      <c r="Q77" s="28"/>
      <c r="R77" s="28"/>
      <c r="S77" s="28"/>
      <c r="T77" s="28"/>
      <c r="U77" s="28"/>
      <c r="V77" s="28"/>
      <c r="W77" s="28"/>
    </row>
    <row r="78" spans="1:23" hidden="1" x14ac:dyDescent="0.2">
      <c r="B78" s="111"/>
      <c r="C78" s="109"/>
      <c r="D78" s="62"/>
      <c r="F78" s="29"/>
      <c r="G78" s="28"/>
      <c r="H78" s="28"/>
      <c r="I78" s="74">
        <f>SUM(I76:K76)</f>
        <v>185</v>
      </c>
      <c r="J78" s="74"/>
      <c r="K78" s="74"/>
      <c r="L78" s="28"/>
      <c r="M78" s="28"/>
      <c r="N78" s="28"/>
      <c r="O78" s="28"/>
      <c r="P78" s="28"/>
      <c r="Q78" s="28"/>
      <c r="R78" s="28"/>
      <c r="S78" s="28"/>
      <c r="T78" s="28"/>
      <c r="U78" s="28"/>
      <c r="V78" s="28"/>
      <c r="W78" s="28"/>
    </row>
    <row r="79" spans="1:23" hidden="1" x14ac:dyDescent="0.2">
      <c r="B79" s="111"/>
      <c r="C79" s="109"/>
      <c r="D79" s="62"/>
      <c r="F79" s="29"/>
      <c r="G79" s="28"/>
      <c r="H79" s="28"/>
      <c r="I79" s="28"/>
      <c r="J79" s="28"/>
      <c r="K79" s="28"/>
      <c r="L79" s="28"/>
      <c r="M79" s="28"/>
      <c r="N79" s="28"/>
      <c r="O79" s="28"/>
      <c r="P79" s="28"/>
      <c r="Q79" s="28"/>
      <c r="R79" s="28"/>
      <c r="S79" s="28"/>
      <c r="T79" s="28"/>
      <c r="U79" s="28"/>
      <c r="V79" s="28"/>
      <c r="W79" s="28"/>
    </row>
    <row r="80" spans="1:23" hidden="1" x14ac:dyDescent="0.2">
      <c r="B80" s="111"/>
      <c r="C80" s="109"/>
      <c r="D80" s="62"/>
      <c r="F80" s="29"/>
      <c r="G80" s="28"/>
      <c r="H80" s="28"/>
      <c r="I80" s="28"/>
      <c r="J80" s="28"/>
      <c r="K80" s="28"/>
      <c r="L80" s="28"/>
      <c r="M80" s="28"/>
      <c r="N80" s="28"/>
      <c r="O80" s="28"/>
      <c r="P80" s="28"/>
      <c r="Q80" s="28"/>
      <c r="R80" s="28"/>
      <c r="S80" s="28"/>
      <c r="T80" s="28"/>
      <c r="U80" s="28"/>
      <c r="V80" s="28"/>
      <c r="W80" s="28"/>
    </row>
    <row r="81" spans="1:23" hidden="1" x14ac:dyDescent="0.2">
      <c r="B81" s="111"/>
      <c r="C81" s="109"/>
      <c r="D81" s="62"/>
      <c r="F81" s="29"/>
      <c r="G81" s="28"/>
      <c r="H81" s="28"/>
      <c r="I81" s="28"/>
      <c r="J81" s="28"/>
      <c r="K81" s="28"/>
      <c r="L81" s="28"/>
      <c r="M81" s="28"/>
      <c r="N81" s="28"/>
      <c r="O81" s="28"/>
      <c r="P81" s="28"/>
      <c r="Q81" s="28"/>
      <c r="R81" s="28"/>
      <c r="S81" s="28"/>
      <c r="T81" s="28"/>
      <c r="U81" s="28"/>
      <c r="V81" s="28"/>
      <c r="W81" s="28"/>
    </row>
    <row r="82" spans="1:23" hidden="1" x14ac:dyDescent="0.2">
      <c r="A82" s="74"/>
      <c r="B82" s="112" t="s">
        <v>91</v>
      </c>
      <c r="C82" s="112"/>
      <c r="D82" s="74">
        <f>B55</f>
        <v>0</v>
      </c>
      <c r="E82" s="74"/>
      <c r="F82" s="74"/>
      <c r="G82" s="74"/>
      <c r="H82" s="74"/>
      <c r="I82" s="74"/>
      <c r="J82" s="74"/>
      <c r="K82" s="74"/>
      <c r="L82" s="28"/>
      <c r="M82" s="28"/>
      <c r="N82" s="28"/>
      <c r="O82" s="28"/>
      <c r="P82" s="28"/>
      <c r="Q82" s="28"/>
      <c r="R82" s="28"/>
      <c r="S82" s="28"/>
      <c r="T82" s="28"/>
      <c r="U82" s="28"/>
      <c r="V82" s="28"/>
      <c r="W82" s="28"/>
    </row>
    <row r="83" spans="1:23" hidden="1" x14ac:dyDescent="0.2">
      <c r="A83" s="74"/>
      <c r="B83" s="112" t="s">
        <v>49</v>
      </c>
      <c r="C83" s="112"/>
      <c r="D83" s="74" t="s">
        <v>49</v>
      </c>
      <c r="E83" s="74" t="s">
        <v>92</v>
      </c>
      <c r="F83" s="74" t="s">
        <v>93</v>
      </c>
      <c r="G83" s="74"/>
      <c r="H83" s="74"/>
      <c r="I83" s="74"/>
      <c r="J83" s="74"/>
      <c r="K83" s="74"/>
      <c r="L83" s="28"/>
      <c r="M83" s="28"/>
      <c r="N83" s="28"/>
      <c r="O83" s="28"/>
      <c r="P83" s="28"/>
      <c r="Q83" s="28"/>
      <c r="R83" s="28"/>
      <c r="S83" s="28"/>
      <c r="T83" s="28"/>
      <c r="U83" s="28"/>
      <c r="V83" s="28"/>
      <c r="W83" s="28"/>
    </row>
    <row r="84" spans="1:23" hidden="1" x14ac:dyDescent="0.2">
      <c r="A84" s="74"/>
      <c r="B84" s="112">
        <v>0</v>
      </c>
      <c r="C84" s="112"/>
      <c r="D84" s="74">
        <v>7500</v>
      </c>
      <c r="E84" s="74">
        <v>1.4250000000000001E-2</v>
      </c>
      <c r="F84" s="74">
        <f>IF(B55&lt;D84,B55*E84,D84*E84)</f>
        <v>0</v>
      </c>
      <c r="G84" s="74"/>
      <c r="H84" s="74"/>
      <c r="I84" s="74"/>
      <c r="J84" s="74"/>
      <c r="K84" s="74"/>
      <c r="L84" s="28"/>
      <c r="M84" s="28"/>
      <c r="N84" s="28"/>
      <c r="O84" s="28"/>
      <c r="P84" s="28"/>
      <c r="Q84" s="28"/>
      <c r="R84" s="28"/>
      <c r="S84" s="28"/>
      <c r="T84" s="28"/>
      <c r="U84" s="28"/>
      <c r="V84" s="28"/>
      <c r="W84" s="28"/>
    </row>
    <row r="85" spans="1:23" hidden="1" x14ac:dyDescent="0.2">
      <c r="A85" s="74"/>
      <c r="B85" s="112">
        <v>7500</v>
      </c>
      <c r="C85" s="112"/>
      <c r="D85" s="74">
        <v>17500</v>
      </c>
      <c r="E85" s="74">
        <v>1.14E-2</v>
      </c>
      <c r="F85" s="74" t="str">
        <f>IF(B55&lt;=B85," ",IF(B55&lt;D85,(B55-D84)*E85,(D85-B85)*E85))</f>
        <v xml:space="preserve"> </v>
      </c>
      <c r="G85" s="74"/>
      <c r="H85" s="74"/>
      <c r="I85" s="74"/>
      <c r="J85" s="74"/>
      <c r="K85" s="74"/>
      <c r="L85" s="28"/>
      <c r="M85" s="28"/>
      <c r="N85" s="28"/>
      <c r="O85" s="28"/>
      <c r="P85" s="28"/>
      <c r="Q85" s="28"/>
      <c r="R85" s="28"/>
      <c r="S85" s="28"/>
      <c r="T85" s="28"/>
      <c r="U85" s="28"/>
      <c r="V85" s="28"/>
      <c r="W85" s="28"/>
    </row>
    <row r="86" spans="1:23" hidden="1" x14ac:dyDescent="0.2">
      <c r="A86" s="74"/>
      <c r="B86" s="112">
        <v>17500</v>
      </c>
      <c r="C86" s="112"/>
      <c r="D86" s="74">
        <v>30000</v>
      </c>
      <c r="E86" s="74">
        <v>6.8399999999999997E-3</v>
      </c>
      <c r="F86" s="74" t="str">
        <f>IF(B55&lt;=B86," ",IF(B55&lt;D86,(B55-D85)*E86,(D86-B86)*E86))</f>
        <v xml:space="preserve"> </v>
      </c>
      <c r="G86" s="74"/>
      <c r="H86" s="74"/>
      <c r="I86" s="74"/>
      <c r="J86" s="74"/>
      <c r="K86" s="74"/>
      <c r="L86" s="28"/>
      <c r="M86" s="28"/>
      <c r="N86" s="28"/>
      <c r="O86" s="28"/>
      <c r="P86" s="28"/>
      <c r="Q86" s="28"/>
      <c r="R86" s="28"/>
      <c r="S86" s="28"/>
      <c r="T86" s="28"/>
      <c r="U86" s="28"/>
      <c r="V86" s="28"/>
      <c r="W86" s="28"/>
    </row>
    <row r="87" spans="1:23" hidden="1" x14ac:dyDescent="0.2">
      <c r="A87" s="74"/>
      <c r="B87" s="112">
        <v>30000</v>
      </c>
      <c r="C87" s="112"/>
      <c r="D87" s="74">
        <v>45495</v>
      </c>
      <c r="E87" s="74">
        <v>5.7000000000000002E-3</v>
      </c>
      <c r="F87" s="74" t="str">
        <f>IF(B55&lt;=B87," ",IF(B55&lt;D87,(B55-D86)*E87,(D87-B87)*E87))</f>
        <v xml:space="preserve"> </v>
      </c>
      <c r="G87" s="74"/>
      <c r="H87" s="74"/>
      <c r="I87" s="74"/>
      <c r="J87" s="74"/>
      <c r="K87" s="74"/>
      <c r="L87" s="28"/>
      <c r="M87" s="28"/>
      <c r="N87" s="28"/>
      <c r="O87" s="28"/>
      <c r="P87" s="28"/>
      <c r="Q87" s="28"/>
      <c r="R87" s="28"/>
      <c r="S87" s="28"/>
      <c r="T87" s="28"/>
      <c r="U87" s="28"/>
      <c r="V87" s="28"/>
      <c r="W87" s="28"/>
    </row>
    <row r="88" spans="1:23" hidden="1" x14ac:dyDescent="0.2">
      <c r="A88" s="74"/>
      <c r="B88" s="112">
        <v>45495</v>
      </c>
      <c r="C88" s="112"/>
      <c r="D88" s="74">
        <v>64095</v>
      </c>
      <c r="E88" s="74">
        <v>4.5599999999999998E-3</v>
      </c>
      <c r="F88" s="74" t="str">
        <f>IF(B55&lt;=B88," ",IF(B55&lt;D88,(B55-D87)*E88,(D88-B88)*E88))</f>
        <v xml:space="preserve"> </v>
      </c>
      <c r="G88" s="74"/>
      <c r="H88" s="74"/>
      <c r="I88" s="74"/>
      <c r="J88" s="74"/>
      <c r="K88" s="74"/>
      <c r="L88" s="28"/>
      <c r="M88" s="28"/>
      <c r="N88" s="28"/>
      <c r="O88" s="28"/>
      <c r="P88" s="28"/>
      <c r="Q88" s="28"/>
      <c r="R88" s="28"/>
      <c r="S88" s="28"/>
      <c r="T88" s="28"/>
      <c r="U88" s="28"/>
      <c r="V88" s="28"/>
      <c r="W88" s="28"/>
    </row>
    <row r="89" spans="1:23" hidden="1" x14ac:dyDescent="0.2">
      <c r="A89" s="74"/>
      <c r="B89" s="112">
        <v>64095</v>
      </c>
      <c r="C89" s="112"/>
      <c r="D89" s="74">
        <v>250095</v>
      </c>
      <c r="E89" s="74">
        <v>2.2799999999999999E-3</v>
      </c>
      <c r="F89" s="74" t="str">
        <f>IF(B55&lt;=B89," ",IF(B55&lt;D89,(B55-D88)*E89,(D89-B89)*E89))</f>
        <v xml:space="preserve"> </v>
      </c>
      <c r="G89" s="74"/>
      <c r="H89" s="74"/>
      <c r="I89" s="74"/>
      <c r="J89" s="74"/>
      <c r="K89" s="74"/>
      <c r="L89" s="28"/>
      <c r="M89" s="28"/>
      <c r="N89" s="28"/>
      <c r="O89" s="28"/>
      <c r="P89" s="28"/>
      <c r="Q89" s="28"/>
      <c r="R89" s="28"/>
      <c r="S89" s="28"/>
      <c r="T89" s="28"/>
      <c r="U89" s="28"/>
      <c r="V89" s="28"/>
      <c r="W89" s="28"/>
    </row>
    <row r="90" spans="1:23" hidden="1" x14ac:dyDescent="0.2">
      <c r="A90" s="74"/>
      <c r="B90" s="112">
        <v>250095</v>
      </c>
      <c r="C90" s="112"/>
      <c r="D90" s="74">
        <v>99999999999</v>
      </c>
      <c r="E90" s="74">
        <v>4.5600000000000003E-4</v>
      </c>
      <c r="F90" s="74" t="str">
        <f>IF(B55&lt;=B90," ",IF(B55&lt;D90,(B55-D89)*E90,(D90-B90)*E90))</f>
        <v xml:space="preserve"> </v>
      </c>
      <c r="G90" s="74"/>
      <c r="H90" s="74"/>
      <c r="I90" s="74"/>
      <c r="J90" s="74"/>
      <c r="K90" s="74"/>
      <c r="L90" s="28"/>
      <c r="M90" s="28"/>
      <c r="N90" s="28"/>
      <c r="O90" s="28"/>
      <c r="P90" s="28"/>
      <c r="Q90" s="28"/>
      <c r="R90" s="28"/>
      <c r="S90" s="28"/>
      <c r="T90" s="28"/>
      <c r="U90" s="28"/>
      <c r="V90" s="28"/>
      <c r="W90" s="28"/>
    </row>
    <row r="91" spans="1:23" hidden="1" x14ac:dyDescent="0.2">
      <c r="A91" s="74"/>
      <c r="B91" s="112"/>
      <c r="C91" s="112"/>
      <c r="D91" s="74"/>
      <c r="E91" s="74"/>
      <c r="F91" s="74"/>
      <c r="G91" s="74"/>
      <c r="H91" s="74"/>
      <c r="I91" s="74"/>
      <c r="J91" s="74"/>
      <c r="K91" s="74"/>
      <c r="L91" s="28"/>
      <c r="M91" s="28"/>
      <c r="N91" s="28"/>
      <c r="O91" s="28"/>
      <c r="P91" s="28"/>
      <c r="Q91" s="28"/>
      <c r="R91" s="28"/>
      <c r="S91" s="28"/>
      <c r="T91" s="28"/>
      <c r="U91" s="28"/>
      <c r="V91" s="28"/>
      <c r="W91" s="28"/>
    </row>
    <row r="92" spans="1:23" hidden="1" x14ac:dyDescent="0.2">
      <c r="A92" s="74"/>
      <c r="B92" s="112" t="s">
        <v>51</v>
      </c>
      <c r="C92" s="112"/>
      <c r="D92" s="74"/>
      <c r="E92" s="74"/>
      <c r="F92" s="74"/>
      <c r="G92" s="74"/>
      <c r="H92" s="74"/>
      <c r="I92" s="74" t="s">
        <v>94</v>
      </c>
      <c r="J92" s="74">
        <f>SUM(F84:F91)</f>
        <v>0</v>
      </c>
      <c r="K92" s="74"/>
      <c r="L92" s="28"/>
      <c r="M92" s="28"/>
      <c r="N92" s="28"/>
      <c r="O92" s="28"/>
      <c r="P92" s="28"/>
      <c r="Q92" s="28"/>
      <c r="R92" s="28"/>
      <c r="S92" s="28"/>
      <c r="T92" s="28"/>
      <c r="U92" s="28"/>
      <c r="V92" s="28"/>
      <c r="W92" s="28"/>
    </row>
    <row r="93" spans="1:23" hidden="1" x14ac:dyDescent="0.2">
      <c r="A93" s="74"/>
      <c r="B93" s="112"/>
      <c r="C93" s="112"/>
      <c r="D93" s="74"/>
      <c r="E93" s="74"/>
      <c r="F93" s="74"/>
      <c r="G93" s="74"/>
      <c r="H93" s="74"/>
      <c r="I93" s="74" t="s">
        <v>95</v>
      </c>
      <c r="J93" s="74">
        <f>J92/4</f>
        <v>0</v>
      </c>
      <c r="K93" s="74"/>
      <c r="L93" s="28"/>
      <c r="M93" s="28"/>
      <c r="N93" s="28"/>
      <c r="O93" s="28"/>
      <c r="P93" s="28"/>
      <c r="Q93" s="28"/>
      <c r="R93" s="28"/>
      <c r="S93" s="28"/>
      <c r="T93" s="28"/>
      <c r="U93" s="28"/>
      <c r="V93" s="28"/>
      <c r="W93" s="28"/>
    </row>
    <row r="94" spans="1:23" hidden="1" x14ac:dyDescent="0.2">
      <c r="B94" s="111"/>
      <c r="C94" s="109"/>
      <c r="D94" s="62"/>
      <c r="F94" s="29"/>
      <c r="G94" s="28"/>
      <c r="H94" s="28"/>
      <c r="I94" s="28"/>
      <c r="J94" s="28"/>
      <c r="K94" s="28"/>
      <c r="L94" s="28"/>
      <c r="M94" s="28"/>
      <c r="N94" s="28"/>
      <c r="O94" s="28"/>
      <c r="P94" s="28"/>
      <c r="Q94" s="28"/>
      <c r="R94" s="28"/>
      <c r="S94" s="28"/>
      <c r="T94" s="28"/>
      <c r="U94" s="28"/>
      <c r="V94" s="28"/>
      <c r="W94" s="28"/>
    </row>
    <row r="95" spans="1:23" hidden="1" x14ac:dyDescent="0.2">
      <c r="B95" s="111"/>
      <c r="C95" s="109"/>
      <c r="D95" s="62"/>
      <c r="F95" s="29"/>
      <c r="G95" s="28"/>
      <c r="H95" s="28"/>
      <c r="I95" s="28"/>
      <c r="J95" s="28"/>
      <c r="K95" s="28"/>
      <c r="L95" s="28"/>
      <c r="M95" s="28"/>
      <c r="N95" s="28"/>
      <c r="O95" s="28"/>
      <c r="P95" s="28"/>
      <c r="Q95" s="28"/>
      <c r="R95" s="28"/>
      <c r="S95" s="28"/>
      <c r="T95" s="28"/>
      <c r="U95" s="28"/>
      <c r="V95" s="28"/>
      <c r="W95" s="28"/>
    </row>
    <row r="96" spans="1:23" hidden="1" x14ac:dyDescent="0.2">
      <c r="B96" s="111"/>
      <c r="C96" s="109"/>
      <c r="D96" s="62"/>
      <c r="F96" s="29"/>
      <c r="G96" s="28"/>
      <c r="H96" s="28"/>
      <c r="I96" s="28"/>
      <c r="J96" s="28"/>
      <c r="K96" s="28"/>
      <c r="L96" s="28"/>
      <c r="M96" s="28"/>
      <c r="N96" s="28"/>
      <c r="O96" s="28"/>
      <c r="P96" s="28"/>
      <c r="Q96" s="28"/>
      <c r="R96" s="28"/>
      <c r="S96" s="28"/>
      <c r="T96" s="28"/>
      <c r="U96" s="28"/>
      <c r="V96" s="28"/>
      <c r="W96" s="28"/>
    </row>
    <row r="97" spans="1:23" hidden="1" x14ac:dyDescent="0.2">
      <c r="B97" s="111"/>
      <c r="C97" s="109"/>
      <c r="D97" s="62"/>
      <c r="F97" s="29"/>
      <c r="G97" s="28"/>
      <c r="H97" s="28"/>
      <c r="I97" s="28"/>
      <c r="J97" s="28"/>
      <c r="K97" s="28"/>
      <c r="L97" s="28"/>
      <c r="M97" s="28"/>
      <c r="N97" s="28"/>
      <c r="O97" s="28"/>
      <c r="P97" s="28"/>
      <c r="Q97" s="28"/>
      <c r="R97" s="28"/>
      <c r="S97" s="28"/>
      <c r="T97" s="28"/>
      <c r="U97" s="28"/>
      <c r="V97" s="28"/>
      <c r="W97" s="28"/>
    </row>
    <row r="98" spans="1:23" hidden="1" x14ac:dyDescent="0.2">
      <c r="B98" s="111"/>
      <c r="C98" s="109"/>
      <c r="D98" s="62"/>
      <c r="F98" s="29"/>
      <c r="G98" s="28"/>
      <c r="H98" s="28"/>
      <c r="I98" s="28"/>
      <c r="J98" s="28"/>
      <c r="K98" s="28"/>
      <c r="L98" s="28"/>
      <c r="M98" s="28"/>
      <c r="N98" s="28"/>
      <c r="O98" s="28"/>
      <c r="P98" s="28"/>
      <c r="Q98" s="28"/>
      <c r="R98" s="28"/>
      <c r="S98" s="28"/>
      <c r="T98" s="28"/>
      <c r="U98" s="28"/>
      <c r="V98" s="28"/>
      <c r="W98" s="28"/>
    </row>
    <row r="99" spans="1:23" hidden="1" x14ac:dyDescent="0.2">
      <c r="B99" s="111"/>
      <c r="C99" s="111"/>
      <c r="D99" s="28"/>
      <c r="E99" s="28"/>
      <c r="F99" s="28"/>
      <c r="G99" s="28"/>
      <c r="H99" s="28"/>
      <c r="I99" s="28"/>
      <c r="J99" s="28"/>
      <c r="K99" s="28"/>
      <c r="L99" s="28"/>
      <c r="M99" s="28"/>
      <c r="N99" s="28"/>
      <c r="O99" s="28"/>
      <c r="P99" s="28"/>
      <c r="Q99" s="28"/>
      <c r="R99" s="28"/>
      <c r="S99" s="28"/>
      <c r="T99" s="28"/>
      <c r="U99" s="28"/>
      <c r="V99" s="28"/>
      <c r="W99" s="28"/>
    </row>
    <row r="100" spans="1:23" hidden="1" x14ac:dyDescent="0.2">
      <c r="B100" s="111"/>
      <c r="C100" s="111"/>
      <c r="D100" s="28"/>
      <c r="E100" s="28"/>
      <c r="F100" s="28"/>
      <c r="G100" s="28"/>
      <c r="H100" s="28"/>
      <c r="I100" s="28"/>
      <c r="J100" s="28"/>
      <c r="K100" s="28"/>
      <c r="L100" s="28"/>
      <c r="M100" s="28"/>
      <c r="N100" s="28"/>
      <c r="O100" s="28"/>
      <c r="P100" s="28"/>
      <c r="Q100" s="28"/>
      <c r="R100" s="28"/>
      <c r="S100" s="28"/>
      <c r="T100" s="28"/>
      <c r="U100" s="28"/>
      <c r="V100" s="28"/>
      <c r="W100" s="28"/>
    </row>
    <row r="101" spans="1:23" hidden="1" x14ac:dyDescent="0.2">
      <c r="B101" s="111"/>
      <c r="C101" s="111"/>
      <c r="D101" s="28"/>
      <c r="E101" s="28"/>
      <c r="F101" s="28"/>
      <c r="G101" s="28"/>
      <c r="H101" s="28"/>
      <c r="I101" s="28"/>
      <c r="J101" s="28"/>
      <c r="K101" s="28"/>
      <c r="L101" s="28"/>
      <c r="M101" s="28"/>
      <c r="N101" s="28"/>
      <c r="O101" s="28"/>
      <c r="P101" s="28"/>
      <c r="Q101" s="28"/>
      <c r="R101" s="28"/>
      <c r="S101" s="28"/>
      <c r="T101" s="28"/>
      <c r="U101" s="28"/>
      <c r="V101" s="28"/>
      <c r="W101" s="28"/>
    </row>
    <row r="102" spans="1:23" hidden="1" x14ac:dyDescent="0.2">
      <c r="B102" s="111"/>
      <c r="C102" s="111"/>
      <c r="D102" s="28"/>
      <c r="E102" s="28"/>
      <c r="F102" s="28"/>
      <c r="G102" s="28"/>
      <c r="H102" s="28"/>
      <c r="I102" s="28"/>
      <c r="J102" s="28"/>
      <c r="K102" s="28"/>
      <c r="L102" s="28"/>
      <c r="M102" s="28"/>
      <c r="N102" s="28"/>
      <c r="O102" s="28"/>
      <c r="P102" s="28"/>
      <c r="Q102" s="28"/>
      <c r="R102" s="28"/>
      <c r="S102" s="28"/>
      <c r="T102" s="28"/>
      <c r="U102" s="28"/>
      <c r="V102" s="28"/>
      <c r="W102" s="28"/>
    </row>
    <row r="103" spans="1:23" hidden="1" x14ac:dyDescent="0.2">
      <c r="B103" s="111"/>
      <c r="C103" s="111"/>
      <c r="D103" s="28"/>
      <c r="E103" s="28"/>
      <c r="F103" s="28"/>
      <c r="G103" s="28"/>
      <c r="H103" s="28"/>
      <c r="I103" s="28"/>
      <c r="J103" s="28"/>
      <c r="K103" s="28"/>
      <c r="L103" s="28"/>
      <c r="M103" s="28"/>
      <c r="N103" s="28"/>
      <c r="O103" s="28"/>
      <c r="P103" s="28"/>
      <c r="Q103" s="28"/>
      <c r="R103" s="28"/>
      <c r="S103" s="28"/>
      <c r="T103" s="28"/>
      <c r="U103" s="28"/>
      <c r="V103" s="28"/>
      <c r="W103" s="28"/>
    </row>
    <row r="104" spans="1:23" hidden="1" x14ac:dyDescent="0.2">
      <c r="B104" s="111"/>
      <c r="C104" s="111"/>
      <c r="D104" s="28"/>
      <c r="E104" s="28"/>
      <c r="F104" s="28"/>
      <c r="G104" s="28"/>
      <c r="H104" s="28"/>
      <c r="I104" s="28"/>
      <c r="J104" s="28"/>
      <c r="K104" s="28"/>
      <c r="L104" s="28"/>
      <c r="M104" s="28"/>
      <c r="N104" s="28"/>
      <c r="O104" s="28"/>
      <c r="P104" s="28"/>
      <c r="Q104" s="28"/>
      <c r="R104" s="28"/>
      <c r="S104" s="28"/>
      <c r="T104" s="28"/>
      <c r="U104" s="28"/>
      <c r="V104" s="28"/>
      <c r="W104" s="28"/>
    </row>
    <row r="105" spans="1:23" hidden="1" x14ac:dyDescent="0.2">
      <c r="B105" s="111"/>
      <c r="C105" s="111"/>
      <c r="D105" s="28"/>
      <c r="E105" s="28"/>
      <c r="F105" s="28"/>
      <c r="G105" s="28"/>
      <c r="H105" s="28"/>
      <c r="I105" s="28"/>
      <c r="J105" s="28"/>
      <c r="K105" s="28"/>
      <c r="L105" s="28"/>
      <c r="M105" s="28"/>
      <c r="N105" s="28"/>
      <c r="O105" s="28"/>
      <c r="P105" s="28"/>
      <c r="Q105" s="28"/>
      <c r="R105" s="28"/>
      <c r="S105" s="28"/>
      <c r="T105" s="28"/>
      <c r="U105" s="28"/>
      <c r="V105" s="28"/>
      <c r="W105" s="28"/>
    </row>
    <row r="106" spans="1:23" hidden="1" x14ac:dyDescent="0.2">
      <c r="B106" s="111"/>
      <c r="C106" s="111"/>
      <c r="D106" s="28"/>
      <c r="E106" s="28"/>
      <c r="F106" s="28"/>
      <c r="G106" s="28"/>
      <c r="H106" s="28"/>
      <c r="I106" s="28"/>
      <c r="J106" s="28"/>
      <c r="K106" s="28"/>
      <c r="L106" s="28"/>
      <c r="M106" s="28"/>
      <c r="N106" s="28"/>
      <c r="O106" s="28"/>
      <c r="P106" s="28"/>
      <c r="Q106" s="28"/>
      <c r="R106" s="28"/>
      <c r="S106" s="28"/>
      <c r="T106" s="28"/>
      <c r="U106" s="28"/>
      <c r="V106" s="28"/>
      <c r="W106" s="28"/>
    </row>
    <row r="107" spans="1:23" hidden="1" x14ac:dyDescent="0.2">
      <c r="A107" s="13" t="s">
        <v>9</v>
      </c>
      <c r="B107" s="111" t="s">
        <v>9</v>
      </c>
      <c r="C107" s="111" t="s">
        <v>86</v>
      </c>
      <c r="D107" s="28" t="s">
        <v>86</v>
      </c>
      <c r="E107" s="28">
        <f>IF(B39*33-33&lt;0,0,B39*33-33)</f>
        <v>0</v>
      </c>
      <c r="F107" s="28"/>
      <c r="G107" s="28" t="s">
        <v>86</v>
      </c>
      <c r="H107" s="28"/>
      <c r="I107" s="28"/>
      <c r="J107" s="28"/>
      <c r="K107" s="28"/>
      <c r="L107" s="28"/>
      <c r="M107" s="28"/>
      <c r="N107" s="28"/>
      <c r="O107" s="28"/>
      <c r="P107" s="28"/>
      <c r="Q107" s="28"/>
      <c r="R107" s="28"/>
      <c r="S107" s="28"/>
      <c r="T107" s="28"/>
      <c r="U107" s="28"/>
      <c r="V107" s="28"/>
      <c r="W107" s="28"/>
    </row>
    <row r="108" spans="1:23" ht="15.75" hidden="1" x14ac:dyDescent="0.25">
      <c r="A108" s="30" t="s">
        <v>10</v>
      </c>
      <c r="B108" s="113" t="s">
        <v>11</v>
      </c>
      <c r="C108" s="111" t="s">
        <v>87</v>
      </c>
      <c r="D108" s="28" t="s">
        <v>87</v>
      </c>
      <c r="E108" s="28"/>
      <c r="F108" s="28"/>
      <c r="G108" s="28" t="s">
        <v>87</v>
      </c>
      <c r="H108" s="28"/>
      <c r="I108" s="28"/>
      <c r="J108" s="28"/>
      <c r="K108" s="28"/>
      <c r="L108" s="28"/>
      <c r="M108" s="28"/>
      <c r="N108" s="28"/>
      <c r="O108" s="28"/>
      <c r="P108" s="28"/>
      <c r="Q108" s="28"/>
      <c r="R108" s="28"/>
      <c r="S108" s="28"/>
      <c r="T108" s="28"/>
      <c r="U108" s="28"/>
      <c r="V108" s="28"/>
      <c r="W108" s="28"/>
    </row>
    <row r="109" spans="1:23" ht="15.75" hidden="1" x14ac:dyDescent="0.25">
      <c r="A109" s="30" t="s">
        <v>12</v>
      </c>
      <c r="B109" s="113" t="s">
        <v>13</v>
      </c>
      <c r="C109" s="111"/>
      <c r="D109" s="28"/>
      <c r="E109" s="28"/>
      <c r="F109" s="28"/>
      <c r="G109" s="28"/>
      <c r="H109" s="28"/>
      <c r="I109" s="28"/>
      <c r="J109" s="28"/>
      <c r="K109" s="28"/>
      <c r="L109" s="28"/>
      <c r="M109" s="28"/>
      <c r="N109" s="28"/>
      <c r="O109" s="28"/>
      <c r="P109" s="28"/>
      <c r="Q109" s="28"/>
      <c r="R109" s="28"/>
      <c r="S109" s="28"/>
      <c r="T109" s="28"/>
      <c r="U109" s="28"/>
      <c r="V109" s="28"/>
      <c r="W109" s="28"/>
    </row>
    <row r="110" spans="1:23" ht="15.75" hidden="1" x14ac:dyDescent="0.25">
      <c r="A110" s="30" t="s">
        <v>14</v>
      </c>
      <c r="B110" s="113" t="s">
        <v>15</v>
      </c>
      <c r="C110" s="114">
        <f>IF(B6="oui",50,B4*12.5/100)</f>
        <v>50</v>
      </c>
      <c r="D110" s="28"/>
      <c r="E110" s="28"/>
      <c r="F110" s="28"/>
      <c r="G110" s="28"/>
      <c r="H110" s="28"/>
      <c r="I110" s="28"/>
      <c r="J110" s="28"/>
      <c r="K110" s="28"/>
      <c r="L110" s="28"/>
      <c r="M110" s="28"/>
      <c r="N110" s="28"/>
      <c r="O110" s="28"/>
      <c r="P110" s="28"/>
      <c r="Q110" s="28"/>
      <c r="R110" s="28"/>
      <c r="S110" s="28"/>
      <c r="T110" s="28"/>
      <c r="U110" s="28"/>
      <c r="V110" s="28"/>
      <c r="W110" s="28"/>
    </row>
    <row r="111" spans="1:23" ht="15.75" hidden="1" x14ac:dyDescent="0.25">
      <c r="A111" s="30" t="s">
        <v>16</v>
      </c>
      <c r="B111" s="113" t="s">
        <v>17</v>
      </c>
      <c r="C111" s="111">
        <f>B9*10%</f>
        <v>0</v>
      </c>
      <c r="D111" s="28"/>
      <c r="E111" s="28"/>
      <c r="F111" s="28"/>
      <c r="G111" s="28"/>
      <c r="H111" s="28"/>
      <c r="I111" s="28"/>
      <c r="J111" s="28"/>
      <c r="K111" s="28"/>
      <c r="L111" s="28"/>
      <c r="M111" s="28"/>
      <c r="N111" s="28"/>
      <c r="O111" s="28"/>
      <c r="P111" s="28"/>
      <c r="Q111" s="28"/>
      <c r="R111" s="28"/>
      <c r="S111" s="28"/>
      <c r="T111" s="28"/>
      <c r="U111" s="28"/>
      <c r="V111" s="28"/>
      <c r="W111" s="28"/>
    </row>
    <row r="112" spans="1:23" ht="15.75" hidden="1" x14ac:dyDescent="0.25">
      <c r="A112" s="30" t="s">
        <v>18</v>
      </c>
      <c r="B112" s="113" t="s">
        <v>19</v>
      </c>
      <c r="C112" s="111">
        <f>IF(B9&gt;195695.88,11741.75+(B9-195695.88)*12.5%,B9*6%)</f>
        <v>0</v>
      </c>
      <c r="D112" s="28">
        <f>IF(B9&gt;204917.15,12295.03+(B9-204917.15)*12.5%,B9*6%)</f>
        <v>0</v>
      </c>
      <c r="E112" s="28">
        <f>IF(B9&gt;215163,12909.78+(B9-215163)*12.5%,B9*6%)</f>
        <v>0</v>
      </c>
      <c r="F112" s="28"/>
      <c r="G112" s="28"/>
      <c r="H112" s="28"/>
      <c r="I112" s="28"/>
      <c r="J112" s="28"/>
      <c r="K112" s="28"/>
      <c r="L112" s="28"/>
      <c r="M112" s="28"/>
      <c r="N112" s="28"/>
      <c r="O112" s="28"/>
      <c r="P112" s="28"/>
      <c r="Q112" s="28"/>
      <c r="R112" s="28"/>
      <c r="S112" s="28"/>
      <c r="T112" s="28"/>
      <c r="U112" s="28"/>
      <c r="V112" s="28"/>
      <c r="W112" s="28"/>
    </row>
    <row r="113" spans="1:23" ht="15.75" hidden="1" x14ac:dyDescent="0.25">
      <c r="A113" s="30" t="s">
        <v>20</v>
      </c>
      <c r="B113" s="113" t="s">
        <v>21</v>
      </c>
      <c r="C113" s="111">
        <f>IF(B9&gt;195695.88,9784.79+(B9-195695.88)*10%,B9*5%)</f>
        <v>0</v>
      </c>
      <c r="D113" s="28">
        <f>IF(B9&gt;204917.15,10245.86+(B9-204917.15)*10%,B9*5%)</f>
        <v>0</v>
      </c>
      <c r="E113" s="28">
        <f>IF(B9&gt;215163,10758.15+(B9-215163)*10%,B9*5%)</f>
        <v>0</v>
      </c>
      <c r="F113" s="28"/>
      <c r="G113" s="28"/>
      <c r="H113" s="28"/>
      <c r="I113" s="28"/>
      <c r="J113" s="28"/>
      <c r="K113" s="28"/>
      <c r="L113" s="28"/>
      <c r="M113" s="28"/>
      <c r="N113" s="28"/>
      <c r="O113" s="28"/>
      <c r="P113" s="28"/>
      <c r="Q113" s="28"/>
      <c r="R113" s="28"/>
      <c r="S113" s="28"/>
      <c r="T113" s="28"/>
      <c r="U113" s="28"/>
      <c r="V113" s="28"/>
      <c r="W113" s="28"/>
    </row>
    <row r="114" spans="1:23" ht="15.75" hidden="1" x14ac:dyDescent="0.25">
      <c r="A114" s="30" t="s">
        <v>22</v>
      </c>
      <c r="B114" s="113" t="s">
        <v>23</v>
      </c>
      <c r="C114" s="111"/>
      <c r="D114" s="28"/>
      <c r="E114" s="28"/>
      <c r="F114" s="28"/>
      <c r="G114" s="28"/>
      <c r="H114" s="28"/>
      <c r="I114" s="28"/>
      <c r="J114" s="28"/>
      <c r="K114" s="28"/>
      <c r="L114" s="28"/>
      <c r="M114" s="28"/>
      <c r="N114" s="28"/>
      <c r="O114" s="28"/>
      <c r="P114" s="28"/>
      <c r="Q114" s="28"/>
      <c r="R114" s="28"/>
      <c r="S114" s="28"/>
      <c r="T114" s="28"/>
      <c r="U114" s="28"/>
      <c r="V114" s="28"/>
      <c r="W114" s="28"/>
    </row>
    <row r="115" spans="1:23" ht="15.75" hidden="1" x14ac:dyDescent="0.25">
      <c r="A115" s="30" t="s">
        <v>24</v>
      </c>
      <c r="B115" s="113" t="s">
        <v>25</v>
      </c>
      <c r="C115" s="111">
        <f>IF(B12="oui",C111,C110)</f>
        <v>50</v>
      </c>
      <c r="D115" s="28"/>
      <c r="E115" s="28" t="s">
        <v>88</v>
      </c>
      <c r="F115" s="28" t="s">
        <v>88</v>
      </c>
      <c r="G115" s="28" t="s">
        <v>88</v>
      </c>
      <c r="H115" s="28" t="s">
        <v>88</v>
      </c>
      <c r="I115" s="28"/>
      <c r="J115" s="28"/>
      <c r="K115" s="28"/>
      <c r="L115" s="28"/>
      <c r="M115" s="28"/>
      <c r="N115" s="28"/>
      <c r="O115" s="28"/>
      <c r="P115" s="28"/>
      <c r="Q115" s="28"/>
      <c r="R115" s="28"/>
      <c r="S115" s="28"/>
      <c r="T115" s="28"/>
      <c r="U115" s="28"/>
      <c r="V115" s="28"/>
      <c r="W115" s="28"/>
    </row>
    <row r="116" spans="1:23" ht="15.75" hidden="1" x14ac:dyDescent="0.25">
      <c r="A116" s="30" t="s">
        <v>26</v>
      </c>
      <c r="B116" s="113" t="s">
        <v>27</v>
      </c>
      <c r="C116" s="111">
        <f>IF(C8="oui",C117,C115)</f>
        <v>50</v>
      </c>
      <c r="D116" s="28"/>
      <c r="E116" s="28" t="s">
        <v>89</v>
      </c>
      <c r="F116" s="28" t="s">
        <v>89</v>
      </c>
      <c r="G116" s="28" t="s">
        <v>89</v>
      </c>
      <c r="H116" s="28" t="s">
        <v>89</v>
      </c>
      <c r="I116" s="28"/>
      <c r="J116" s="28"/>
      <c r="K116" s="28"/>
      <c r="L116" s="28"/>
      <c r="M116" s="28"/>
      <c r="N116" s="28"/>
      <c r="O116" s="28"/>
      <c r="P116" s="28"/>
      <c r="Q116" s="28"/>
      <c r="R116" s="28"/>
      <c r="S116" s="28"/>
      <c r="T116" s="28"/>
      <c r="U116" s="28"/>
      <c r="V116" s="28"/>
      <c r="W116" s="28"/>
    </row>
    <row r="117" spans="1:23" ht="15.75" hidden="1" x14ac:dyDescent="0.25">
      <c r="A117" s="30" t="s">
        <v>28</v>
      </c>
      <c r="B117" s="113" t="s">
        <v>29</v>
      </c>
      <c r="C117" s="111">
        <f>IF(B12="oui",C120,C118)</f>
        <v>0</v>
      </c>
      <c r="D117" s="28"/>
      <c r="E117" s="28"/>
      <c r="F117" s="28"/>
      <c r="G117" s="28"/>
      <c r="H117" s="28"/>
      <c r="I117" s="28"/>
      <c r="J117" s="28"/>
      <c r="K117" s="28"/>
      <c r="L117" s="28"/>
      <c r="M117" s="28"/>
      <c r="N117" s="28"/>
      <c r="O117" s="28"/>
      <c r="P117" s="28"/>
      <c r="Q117" s="28"/>
      <c r="R117" s="28"/>
      <c r="S117" s="28"/>
      <c r="T117" s="28"/>
      <c r="U117" s="28"/>
      <c r="V117" s="28"/>
      <c r="W117" s="28"/>
    </row>
    <row r="118" spans="1:23" ht="15.75" hidden="1" x14ac:dyDescent="0.25">
      <c r="A118" s="30" t="s">
        <v>30</v>
      </c>
      <c r="B118" s="113" t="s">
        <v>31</v>
      </c>
      <c r="C118" s="111">
        <f>IF(AND(C10="NVT",C11="NVT"),C112,C119)</f>
        <v>0</v>
      </c>
      <c r="D118" s="28"/>
      <c r="E118" s="28"/>
      <c r="F118" s="28"/>
      <c r="G118" s="28" t="s">
        <v>88</v>
      </c>
      <c r="H118" s="28"/>
      <c r="I118" s="28"/>
      <c r="J118" s="28"/>
      <c r="K118" s="28"/>
      <c r="L118" s="28"/>
      <c r="M118" s="28"/>
      <c r="N118" s="28"/>
      <c r="O118" s="28"/>
      <c r="P118" s="28"/>
      <c r="Q118" s="28"/>
      <c r="R118" s="28"/>
      <c r="S118" s="28"/>
      <c r="T118" s="28"/>
      <c r="U118" s="28"/>
      <c r="V118" s="28"/>
      <c r="W118" s="28"/>
    </row>
    <row r="119" spans="1:23" ht="15.75" hidden="1" x14ac:dyDescent="0.25">
      <c r="A119" s="30" t="s">
        <v>32</v>
      </c>
      <c r="B119" s="113" t="s">
        <v>33</v>
      </c>
      <c r="C119" s="111">
        <f>IF(C10="NVT",D112,E112)</f>
        <v>0</v>
      </c>
      <c r="D119" s="28"/>
      <c r="E119" s="71">
        <f>IF(C37="acquéreur",D37,0)</f>
        <v>0</v>
      </c>
      <c r="F119" s="71">
        <f>IF(C37="acquéreur",D37*21%,0)</f>
        <v>0</v>
      </c>
      <c r="G119" s="28" t="s">
        <v>89</v>
      </c>
      <c r="H119" s="28"/>
      <c r="I119" s="28"/>
      <c r="J119" s="28"/>
      <c r="K119" s="28"/>
      <c r="L119" s="28"/>
      <c r="M119" s="28"/>
      <c r="N119" s="28"/>
      <c r="O119" s="28"/>
      <c r="P119" s="28"/>
      <c r="Q119" s="28"/>
      <c r="R119" s="28"/>
      <c r="S119" s="28"/>
      <c r="T119" s="28"/>
      <c r="U119" s="28"/>
      <c r="V119" s="28"/>
      <c r="W119" s="28"/>
    </row>
    <row r="120" spans="1:23" ht="15.75" hidden="1" x14ac:dyDescent="0.25">
      <c r="A120" s="30" t="s">
        <v>34</v>
      </c>
      <c r="B120" s="113" t="s">
        <v>35</v>
      </c>
      <c r="C120" s="111">
        <f>IF(AND(C10="NVT",C11="NVT"),C113,C121)</f>
        <v>0</v>
      </c>
      <c r="D120" s="28"/>
      <c r="E120" s="71">
        <f>IF(C38="acquéreur",D38,0)</f>
        <v>0</v>
      </c>
      <c r="F120" s="71">
        <f>IF(C39="acquéreur",D39*21%,0)</f>
        <v>0</v>
      </c>
      <c r="G120" s="28"/>
      <c r="H120" s="28"/>
      <c r="I120" s="28"/>
      <c r="J120" s="28"/>
      <c r="K120" s="28"/>
      <c r="L120" s="28"/>
      <c r="M120" s="28"/>
      <c r="N120" s="28"/>
      <c r="O120" s="28"/>
      <c r="P120" s="28"/>
      <c r="Q120" s="28"/>
      <c r="R120" s="28"/>
      <c r="S120" s="28"/>
      <c r="T120" s="28"/>
      <c r="U120" s="28"/>
      <c r="V120" s="28"/>
      <c r="W120" s="28"/>
    </row>
    <row r="121" spans="1:23" ht="15.75" hidden="1" x14ac:dyDescent="0.25">
      <c r="A121" s="30" t="s">
        <v>36</v>
      </c>
      <c r="B121" s="113" t="s">
        <v>37</v>
      </c>
      <c r="C121" s="111">
        <f>IF(C10="NVT",D113,E113)</f>
        <v>0</v>
      </c>
      <c r="D121" s="28"/>
      <c r="E121" s="71">
        <f>IF(C39="acquéreur",D39,0)</f>
        <v>0</v>
      </c>
      <c r="F121" s="71">
        <f>IF(C40="acquéreur",D40*21%,0)</f>
        <v>0</v>
      </c>
      <c r="G121" s="28"/>
      <c r="H121" s="28"/>
      <c r="I121" s="28"/>
      <c r="J121" s="28"/>
      <c r="K121" s="28"/>
      <c r="L121" s="28"/>
      <c r="M121" s="28"/>
      <c r="N121" s="28"/>
      <c r="O121" s="28"/>
      <c r="P121" s="28"/>
      <c r="Q121" s="28"/>
      <c r="R121" s="28"/>
      <c r="S121" s="28"/>
      <c r="T121" s="28"/>
      <c r="U121" s="28"/>
      <c r="V121" s="28"/>
      <c r="W121" s="28"/>
    </row>
    <row r="122" spans="1:23" ht="15.75" hidden="1" x14ac:dyDescent="0.25">
      <c r="A122" s="30" t="s">
        <v>38</v>
      </c>
      <c r="B122" s="113" t="s">
        <v>39</v>
      </c>
      <c r="C122" s="111"/>
      <c r="D122" s="28"/>
      <c r="E122" s="71">
        <f>IF(C40="acquéreur",D40,0)</f>
        <v>0</v>
      </c>
      <c r="F122" s="71">
        <f>SUM(F119:F121)</f>
        <v>0</v>
      </c>
      <c r="G122" s="28"/>
      <c r="H122" s="28"/>
      <c r="I122" s="28"/>
      <c r="J122" s="28"/>
      <c r="K122" s="28"/>
      <c r="L122" s="28"/>
      <c r="M122" s="28"/>
      <c r="N122" s="28"/>
      <c r="O122" s="28"/>
      <c r="P122" s="28"/>
      <c r="Q122" s="28"/>
      <c r="R122" s="28"/>
      <c r="S122" s="28"/>
      <c r="T122" s="28"/>
      <c r="U122" s="28"/>
      <c r="V122" s="28"/>
      <c r="W122" s="28"/>
    </row>
    <row r="123" spans="1:23" ht="15.75" hidden="1" x14ac:dyDescent="0.25">
      <c r="A123" s="30" t="s">
        <v>40</v>
      </c>
      <c r="B123" s="113" t="s">
        <v>41</v>
      </c>
      <c r="C123" s="111"/>
      <c r="D123" s="28"/>
      <c r="E123" s="71">
        <f>SUM(E119:E122)</f>
        <v>0</v>
      </c>
      <c r="F123" s="71"/>
      <c r="G123" s="28"/>
      <c r="H123" s="28"/>
      <c r="I123" s="28"/>
      <c r="J123" s="28"/>
      <c r="K123" s="28"/>
      <c r="L123" s="28"/>
      <c r="M123" s="28"/>
      <c r="N123" s="28"/>
      <c r="O123" s="28"/>
      <c r="P123" s="28"/>
      <c r="Q123" s="28"/>
      <c r="R123" s="28"/>
      <c r="S123" s="28"/>
      <c r="T123" s="28"/>
      <c r="U123" s="28"/>
      <c r="V123" s="28"/>
      <c r="W123" s="28"/>
    </row>
    <row r="124" spans="1:23" ht="15.75" hidden="1" x14ac:dyDescent="0.25">
      <c r="A124" s="30" t="s">
        <v>42</v>
      </c>
      <c r="B124" s="113" t="s">
        <v>43</v>
      </c>
      <c r="C124" s="111"/>
      <c r="D124" s="28"/>
      <c r="E124" s="71"/>
      <c r="F124" s="71"/>
      <c r="G124" s="28"/>
      <c r="H124" s="28"/>
      <c r="I124" s="28"/>
      <c r="J124" s="28"/>
      <c r="K124" s="28"/>
      <c r="L124" s="28"/>
      <c r="M124" s="28"/>
      <c r="N124" s="28"/>
      <c r="O124" s="28"/>
      <c r="P124" s="28"/>
      <c r="Q124" s="28"/>
      <c r="R124" s="28"/>
      <c r="S124" s="28"/>
      <c r="T124" s="28"/>
      <c r="U124" s="28"/>
      <c r="V124" s="28"/>
      <c r="W124" s="28"/>
    </row>
    <row r="125" spans="1:23" ht="15.75" hidden="1" x14ac:dyDescent="0.25">
      <c r="A125" s="30" t="s">
        <v>44</v>
      </c>
      <c r="B125" s="111"/>
      <c r="C125" s="111">
        <f>IF(AND(C11="oui",D18&lt;=7500),-(D18-50),0)</f>
        <v>0</v>
      </c>
      <c r="D125" s="28"/>
      <c r="E125" s="71">
        <f>IF(C37="vendeur",D37,0)</f>
        <v>0</v>
      </c>
      <c r="F125" s="71"/>
      <c r="G125" s="28"/>
      <c r="H125" s="28"/>
      <c r="I125" s="28"/>
      <c r="J125" s="28"/>
      <c r="K125" s="28"/>
      <c r="L125" s="28"/>
      <c r="M125" s="28"/>
      <c r="N125" s="28"/>
      <c r="O125" s="28"/>
      <c r="P125" s="28"/>
      <c r="Q125" s="28"/>
      <c r="R125" s="28"/>
      <c r="S125" s="28"/>
      <c r="T125" s="28"/>
      <c r="U125" s="28"/>
      <c r="V125" s="28"/>
      <c r="W125" s="28"/>
    </row>
    <row r="126" spans="1:23" ht="15.75" hidden="1" x14ac:dyDescent="0.25">
      <c r="A126" s="30" t="s">
        <v>45</v>
      </c>
      <c r="B126" s="111"/>
      <c r="C126" s="111">
        <f>IF(AND(C11="oui",D18&gt;7500),-7500,0)</f>
        <v>0</v>
      </c>
      <c r="D126" s="28"/>
      <c r="E126" s="71">
        <f>IF(C38="vendeur",D38,0)</f>
        <v>0</v>
      </c>
      <c r="F126" s="71">
        <f>IF(C37="vendeur",D37*21%,0)</f>
        <v>0</v>
      </c>
      <c r="G126" s="28"/>
      <c r="H126" s="28"/>
      <c r="I126" s="28"/>
      <c r="J126" s="28"/>
      <c r="K126" s="28"/>
      <c r="L126" s="28"/>
      <c r="M126" s="28"/>
      <c r="N126" s="28"/>
      <c r="O126" s="28"/>
      <c r="P126" s="28"/>
      <c r="Q126" s="28"/>
      <c r="R126" s="28"/>
      <c r="S126" s="28"/>
      <c r="T126" s="28"/>
      <c r="U126" s="28"/>
      <c r="V126" s="28"/>
      <c r="W126" s="28"/>
    </row>
    <row r="127" spans="1:23" ht="15.75" hidden="1" x14ac:dyDescent="0.25">
      <c r="A127" s="30" t="s">
        <v>46</v>
      </c>
      <c r="B127" s="111"/>
      <c r="C127" s="111">
        <f>SUM(C125:C126)</f>
        <v>0</v>
      </c>
      <c r="D127" s="28"/>
      <c r="E127" s="71">
        <f>IF(C39="vendeur",D39,0)</f>
        <v>0</v>
      </c>
      <c r="F127" s="71">
        <f>IF(C39="vendeur",D39*21%,0)</f>
        <v>0</v>
      </c>
      <c r="G127" s="28"/>
      <c r="H127" s="28"/>
      <c r="I127" s="28"/>
      <c r="J127" s="28"/>
      <c r="K127" s="28"/>
      <c r="L127" s="28"/>
      <c r="M127" s="28"/>
      <c r="N127" s="28"/>
      <c r="O127" s="28"/>
      <c r="P127" s="28"/>
      <c r="Q127" s="28"/>
      <c r="R127" s="28"/>
      <c r="S127" s="28"/>
      <c r="T127" s="28"/>
      <c r="U127" s="28"/>
      <c r="V127" s="28"/>
      <c r="W127" s="28"/>
    </row>
    <row r="128" spans="1:23" hidden="1" x14ac:dyDescent="0.2">
      <c r="B128" s="111"/>
      <c r="C128" s="111"/>
      <c r="D128" s="28"/>
      <c r="E128" s="71">
        <f>IF(C40="vendeur",D40,0)</f>
        <v>0</v>
      </c>
      <c r="F128" s="71">
        <f>IF(C40="vendeur",D40*21%,0)</f>
        <v>0</v>
      </c>
      <c r="G128" s="28"/>
      <c r="H128" s="28"/>
      <c r="I128" s="28"/>
      <c r="J128" s="28"/>
      <c r="K128" s="28"/>
      <c r="L128" s="28"/>
      <c r="M128" s="28"/>
      <c r="N128" s="28"/>
      <c r="O128" s="28"/>
      <c r="P128" s="28"/>
      <c r="Q128" s="28"/>
      <c r="R128" s="28"/>
      <c r="S128" s="28"/>
      <c r="T128" s="28"/>
      <c r="U128" s="28"/>
      <c r="V128" s="28"/>
      <c r="W128" s="28"/>
    </row>
    <row r="129" spans="1:23" hidden="1" x14ac:dyDescent="0.2">
      <c r="A129" s="31"/>
      <c r="B129" s="111"/>
      <c r="C129" s="111"/>
      <c r="D129" s="28"/>
      <c r="E129" s="71">
        <f>SUM(E125:E128)</f>
        <v>0</v>
      </c>
      <c r="F129" s="71">
        <f>SUM(F126:F128)</f>
        <v>0</v>
      </c>
      <c r="G129" s="28"/>
      <c r="H129" s="28"/>
      <c r="I129" s="28"/>
      <c r="J129" s="28"/>
      <c r="K129" s="28"/>
      <c r="L129" s="28"/>
      <c r="M129" s="28"/>
      <c r="N129" s="28"/>
      <c r="O129" s="28"/>
      <c r="P129" s="28"/>
      <c r="Q129" s="28"/>
      <c r="R129" s="28"/>
      <c r="S129" s="28"/>
      <c r="T129" s="28"/>
      <c r="U129" s="28"/>
      <c r="V129" s="28"/>
      <c r="W129" s="28"/>
    </row>
    <row r="130" spans="1:23" hidden="1" x14ac:dyDescent="0.2">
      <c r="B130" s="111"/>
      <c r="C130" s="111"/>
      <c r="D130" s="28"/>
      <c r="E130" s="28"/>
      <c r="F130" s="28"/>
      <c r="G130" s="28"/>
      <c r="H130" s="28"/>
      <c r="I130" s="28"/>
      <c r="J130" s="28"/>
      <c r="K130" s="28"/>
      <c r="L130" s="28"/>
      <c r="M130" s="28"/>
      <c r="N130" s="28"/>
      <c r="O130" s="28"/>
      <c r="P130" s="28"/>
      <c r="Q130" s="28"/>
      <c r="R130" s="28"/>
      <c r="S130" s="28"/>
      <c r="T130" s="28"/>
      <c r="U130" s="28"/>
      <c r="V130" s="28"/>
      <c r="W130" s="28"/>
    </row>
    <row r="131" spans="1:23" hidden="1" x14ac:dyDescent="0.2">
      <c r="B131" s="111"/>
      <c r="C131" s="111"/>
      <c r="D131" s="28"/>
      <c r="E131" s="28"/>
      <c r="F131" s="28"/>
      <c r="G131" s="28"/>
      <c r="H131" s="28"/>
      <c r="I131" s="28"/>
      <c r="J131" s="28"/>
      <c r="K131" s="28"/>
      <c r="L131" s="28"/>
      <c r="M131" s="28"/>
      <c r="N131" s="28"/>
      <c r="O131" s="28"/>
      <c r="P131" s="28"/>
      <c r="Q131" s="28"/>
      <c r="R131" s="28"/>
      <c r="S131" s="28"/>
      <c r="T131" s="28"/>
      <c r="U131" s="28"/>
      <c r="V131" s="28"/>
      <c r="W131" s="28"/>
    </row>
    <row r="132" spans="1:23" hidden="1" x14ac:dyDescent="0.2">
      <c r="B132" s="2">
        <f>IF(B12=1,-1500,0)</f>
        <v>0</v>
      </c>
      <c r="C132" s="111">
        <f>IF(AND(C8=1,B12=1),-750,0)</f>
        <v>0</v>
      </c>
      <c r="D132" s="28"/>
      <c r="E132" s="28"/>
      <c r="F132" s="28"/>
      <c r="G132" s="28"/>
      <c r="H132" s="28"/>
      <c r="I132" s="28"/>
      <c r="J132" s="28"/>
      <c r="K132" s="28"/>
      <c r="L132" s="28"/>
      <c r="M132" s="28"/>
      <c r="N132" s="28"/>
      <c r="O132" s="28"/>
      <c r="P132" s="28"/>
      <c r="Q132" s="28"/>
      <c r="R132" s="28"/>
      <c r="S132" s="28"/>
      <c r="T132" s="28"/>
      <c r="U132" s="28"/>
      <c r="V132" s="28"/>
      <c r="W132" s="28"/>
    </row>
    <row r="133" spans="1:23" hidden="1" x14ac:dyDescent="0.2">
      <c r="B133" s="2">
        <f>IF(B12=1,-750,0)</f>
        <v>0</v>
      </c>
      <c r="C133" s="111">
        <f>IF(AND(C8=0,B12=1),-1500,0)</f>
        <v>0</v>
      </c>
      <c r="D133" s="28"/>
      <c r="E133" s="28"/>
      <c r="F133" s="28"/>
      <c r="G133" s="28"/>
      <c r="H133" s="28"/>
      <c r="I133" s="28"/>
      <c r="J133" s="28"/>
      <c r="K133" s="28"/>
      <c r="L133" s="28"/>
      <c r="M133" s="28"/>
      <c r="N133" s="28"/>
      <c r="O133" s="28"/>
      <c r="P133" s="28"/>
      <c r="Q133" s="28"/>
      <c r="R133" s="28"/>
      <c r="S133" s="28"/>
      <c r="T133" s="28"/>
      <c r="U133" s="28"/>
      <c r="V133" s="28"/>
      <c r="W133" s="28"/>
    </row>
    <row r="134" spans="1:23" hidden="1" x14ac:dyDescent="0.2">
      <c r="B134" s="111"/>
      <c r="C134" s="111"/>
      <c r="D134" s="28"/>
      <c r="E134" s="28"/>
      <c r="F134" s="28"/>
      <c r="G134" s="28"/>
      <c r="H134" s="28"/>
      <c r="I134" s="28"/>
      <c r="J134" s="28"/>
      <c r="K134" s="28"/>
      <c r="L134" s="28"/>
      <c r="M134" s="28"/>
      <c r="N134" s="28"/>
      <c r="O134" s="28"/>
      <c r="P134" s="28"/>
      <c r="Q134" s="28"/>
      <c r="R134" s="28"/>
      <c r="S134" s="28"/>
      <c r="T134" s="28"/>
      <c r="U134" s="28"/>
      <c r="V134" s="28"/>
      <c r="W134" s="28"/>
    </row>
    <row r="135" spans="1:23" hidden="1" x14ac:dyDescent="0.2">
      <c r="A135" s="53">
        <f>IF(AND(C11="oui",C12="oui",(D18+D19)&gt;1875),-1875,0)</f>
        <v>0</v>
      </c>
      <c r="B135" s="111"/>
      <c r="C135" s="111"/>
      <c r="D135" s="28"/>
      <c r="E135" s="28"/>
      <c r="F135" s="28"/>
      <c r="G135" s="28"/>
      <c r="H135" s="28"/>
      <c r="I135" s="28"/>
      <c r="J135" s="28"/>
      <c r="K135" s="28"/>
      <c r="L135" s="28"/>
      <c r="M135" s="28"/>
      <c r="N135" s="28"/>
      <c r="O135" s="28"/>
      <c r="P135" s="28"/>
      <c r="Q135" s="28"/>
      <c r="R135" s="28"/>
      <c r="S135" s="28"/>
      <c r="T135" s="28"/>
      <c r="U135" s="28"/>
      <c r="V135" s="28"/>
      <c r="W135" s="28"/>
    </row>
    <row r="136" spans="1:23" ht="13.5" hidden="1" thickBot="1" x14ac:dyDescent="0.25">
      <c r="A136" s="13">
        <f>IF(AND(C11="oui",C12="oui",(D18+D19)&lt;=1875,(D18+D19)&gt;50),-(D18+D19-50),0)</f>
        <v>0</v>
      </c>
      <c r="B136" s="111"/>
      <c r="C136" s="111"/>
      <c r="D136" s="28"/>
      <c r="E136" s="28"/>
      <c r="F136" s="28"/>
      <c r="G136" s="28"/>
      <c r="H136" s="28"/>
      <c r="I136" s="28"/>
      <c r="J136" s="28"/>
      <c r="K136" s="28"/>
      <c r="L136" s="28"/>
      <c r="M136" s="28"/>
      <c r="N136" s="28"/>
      <c r="O136" s="28"/>
      <c r="P136" s="28"/>
      <c r="Q136" s="28"/>
      <c r="R136" s="28"/>
      <c r="S136" s="28"/>
      <c r="T136" s="28"/>
      <c r="U136" s="28"/>
      <c r="V136" s="28"/>
      <c r="W136" s="28"/>
    </row>
    <row r="137" spans="1:23" ht="13.5" hidden="1" thickBot="1" x14ac:dyDescent="0.25">
      <c r="B137" s="115"/>
      <c r="C137" s="111"/>
      <c r="D137" s="28"/>
      <c r="E137" s="28"/>
      <c r="F137" s="28"/>
      <c r="G137" s="28"/>
      <c r="H137" s="32"/>
      <c r="I137" s="32"/>
      <c r="J137" s="32"/>
      <c r="K137" s="32"/>
      <c r="L137" s="32"/>
      <c r="M137" s="32"/>
      <c r="N137" s="32"/>
      <c r="O137" s="32"/>
      <c r="P137" s="32"/>
      <c r="Q137" s="32"/>
      <c r="R137" s="32"/>
      <c r="S137" s="32"/>
      <c r="T137" s="32"/>
      <c r="U137" s="32"/>
      <c r="V137" s="32"/>
      <c r="W137" s="32"/>
    </row>
    <row r="138" spans="1:23" ht="13.5" hidden="1" thickBot="1" x14ac:dyDescent="0.25">
      <c r="B138" s="110"/>
      <c r="C138" s="110"/>
      <c r="E138" s="32"/>
      <c r="F138" s="28"/>
      <c r="G138" s="32"/>
    </row>
    <row r="139" spans="1:23" ht="13.5" hidden="1" thickBot="1" x14ac:dyDescent="0.25">
      <c r="B139" s="110"/>
      <c r="C139" s="110"/>
      <c r="F139" s="28"/>
    </row>
    <row r="140" spans="1:23" ht="13.5" hidden="1" thickBot="1" x14ac:dyDescent="0.25">
      <c r="B140" s="110"/>
      <c r="C140" s="110"/>
      <c r="F140" s="32"/>
    </row>
    <row r="141" spans="1:23" hidden="1" x14ac:dyDescent="0.2">
      <c r="A141" s="13" t="s">
        <v>1</v>
      </c>
      <c r="B141" s="110"/>
      <c r="C141" s="110" t="s">
        <v>47</v>
      </c>
      <c r="D141" s="13" t="s">
        <v>48</v>
      </c>
    </row>
    <row r="142" spans="1:23" hidden="1" x14ac:dyDescent="0.2">
      <c r="B142" s="110"/>
      <c r="C142" s="110"/>
      <c r="D142" s="13">
        <v>525</v>
      </c>
    </row>
    <row r="143" spans="1:23" hidden="1" x14ac:dyDescent="0.2">
      <c r="B143" s="110"/>
      <c r="C143" s="110"/>
      <c r="D143" s="13">
        <v>100</v>
      </c>
    </row>
    <row r="144" spans="1:23" hidden="1" x14ac:dyDescent="0.2">
      <c r="B144" s="110"/>
      <c r="C144" s="110"/>
      <c r="D144" s="13">
        <v>675</v>
      </c>
    </row>
    <row r="145" spans="1:9" hidden="1" x14ac:dyDescent="0.2">
      <c r="B145" s="110"/>
      <c r="C145" s="110"/>
    </row>
    <row r="146" spans="1:9" hidden="1" x14ac:dyDescent="0.2">
      <c r="B146" s="110"/>
      <c r="C146" s="110"/>
      <c r="I146" s="66" t="s">
        <v>86</v>
      </c>
    </row>
    <row r="147" spans="1:9" hidden="1" x14ac:dyDescent="0.2">
      <c r="B147" s="110"/>
      <c r="C147" s="110"/>
      <c r="I147" s="66" t="s">
        <v>87</v>
      </c>
    </row>
    <row r="148" spans="1:9" ht="14.25" hidden="1" x14ac:dyDescent="0.2">
      <c r="A148" s="33" t="s">
        <v>49</v>
      </c>
      <c r="B148" s="116"/>
      <c r="C148" s="116" t="s">
        <v>49</v>
      </c>
      <c r="D148" s="34" t="s">
        <v>50</v>
      </c>
      <c r="E148" s="35"/>
      <c r="F148" s="33" t="s">
        <v>4</v>
      </c>
    </row>
    <row r="149" spans="1:9" ht="15" hidden="1" x14ac:dyDescent="0.25">
      <c r="A149" s="36">
        <v>0</v>
      </c>
      <c r="B149" s="117"/>
      <c r="C149" s="118">
        <v>7500</v>
      </c>
      <c r="D149" s="38">
        <v>4.5600000000000002E-2</v>
      </c>
      <c r="E149" s="39"/>
      <c r="F149" s="36">
        <f>IF($B$9&lt;C149,$B$9*D149,C149*D149)</f>
        <v>0</v>
      </c>
    </row>
    <row r="150" spans="1:9" ht="15" hidden="1" x14ac:dyDescent="0.25">
      <c r="A150" s="36">
        <v>7500</v>
      </c>
      <c r="B150" s="117"/>
      <c r="C150" s="118">
        <v>17500</v>
      </c>
      <c r="D150" s="38">
        <v>2.8500000000000001E-2</v>
      </c>
      <c r="E150" s="39"/>
      <c r="F150" s="37" t="str">
        <f t="shared" ref="F150:F155" si="0">IF($B$9&lt;=A150," ",IF($B$9&lt;C150,($B$9-C149)*D150,(C150-A150)*D150))</f>
        <v xml:space="preserve"> </v>
      </c>
    </row>
    <row r="151" spans="1:9" ht="15" hidden="1" x14ac:dyDescent="0.25">
      <c r="A151" s="36">
        <v>17500</v>
      </c>
      <c r="B151" s="117"/>
      <c r="C151" s="118">
        <v>30000</v>
      </c>
      <c r="D151" s="38">
        <v>2.2800000000000001E-2</v>
      </c>
      <c r="E151" s="39"/>
      <c r="F151" s="37" t="str">
        <f t="shared" si="0"/>
        <v xml:space="preserve"> </v>
      </c>
    </row>
    <row r="152" spans="1:9" ht="15" hidden="1" x14ac:dyDescent="0.25">
      <c r="A152" s="36">
        <v>30000</v>
      </c>
      <c r="B152" s="117"/>
      <c r="C152" s="118">
        <v>45495</v>
      </c>
      <c r="D152" s="38">
        <v>1.7100000000000001E-2</v>
      </c>
      <c r="E152" s="39"/>
      <c r="F152" s="37" t="str">
        <f t="shared" si="0"/>
        <v xml:space="preserve"> </v>
      </c>
    </row>
    <row r="153" spans="1:9" ht="15" hidden="1" x14ac:dyDescent="0.25">
      <c r="A153" s="36">
        <v>45495</v>
      </c>
      <c r="B153" s="117"/>
      <c r="C153" s="118">
        <v>64095</v>
      </c>
      <c r="D153" s="38">
        <v>1.14E-2</v>
      </c>
      <c r="E153" s="39"/>
      <c r="F153" s="37" t="str">
        <f t="shared" si="0"/>
        <v xml:space="preserve"> </v>
      </c>
    </row>
    <row r="154" spans="1:9" ht="15" hidden="1" x14ac:dyDescent="0.25">
      <c r="A154" s="36">
        <v>64095</v>
      </c>
      <c r="B154" s="117"/>
      <c r="C154" s="118">
        <v>250095</v>
      </c>
      <c r="D154" s="38">
        <v>5.7000000000000002E-3</v>
      </c>
      <c r="E154" s="39"/>
      <c r="F154" s="37" t="str">
        <f t="shared" si="0"/>
        <v xml:space="preserve"> </v>
      </c>
    </row>
    <row r="155" spans="1:9" ht="15" hidden="1" x14ac:dyDescent="0.25">
      <c r="A155" s="36">
        <v>250095</v>
      </c>
      <c r="B155" s="117"/>
      <c r="C155" s="118">
        <f>$B$9</f>
        <v>0</v>
      </c>
      <c r="D155" s="38">
        <v>5.6999999999999998E-4</v>
      </c>
      <c r="E155" s="39"/>
      <c r="F155" s="37" t="str">
        <f t="shared" si="0"/>
        <v xml:space="preserve"> </v>
      </c>
    </row>
    <row r="156" spans="1:9" ht="15" hidden="1" x14ac:dyDescent="0.25">
      <c r="A156" s="40"/>
      <c r="B156" s="119"/>
      <c r="C156" s="119"/>
      <c r="D156" s="41"/>
      <c r="E156" s="42"/>
      <c r="F156" s="42"/>
    </row>
    <row r="157" spans="1:9" ht="15" hidden="1" x14ac:dyDescent="0.25">
      <c r="A157" s="33" t="s">
        <v>51</v>
      </c>
      <c r="B157" s="120"/>
      <c r="C157" s="119"/>
      <c r="D157" s="43"/>
      <c r="E157" s="42"/>
      <c r="F157" s="44">
        <f>SUM(F149:F156)</f>
        <v>0</v>
      </c>
    </row>
    <row r="158" spans="1:9" hidden="1" x14ac:dyDescent="0.2">
      <c r="B158" s="110"/>
      <c r="C158" s="110"/>
    </row>
    <row r="159" spans="1:9" hidden="1" x14ac:dyDescent="0.2">
      <c r="B159" s="110"/>
      <c r="C159" s="110"/>
    </row>
    <row r="160" spans="1:9" hidden="1" x14ac:dyDescent="0.2">
      <c r="B160" s="110"/>
      <c r="C160" s="110"/>
    </row>
    <row r="161" spans="2:3" hidden="1" x14ac:dyDescent="0.2">
      <c r="B161" s="110"/>
      <c r="C161" s="110"/>
    </row>
    <row r="162" spans="2:3" hidden="1" x14ac:dyDescent="0.2">
      <c r="B162" s="110"/>
      <c r="C162" s="110"/>
    </row>
    <row r="163" spans="2:3" hidden="1" x14ac:dyDescent="0.2">
      <c r="B163" s="110"/>
      <c r="C163" s="110"/>
    </row>
    <row r="164" spans="2:3" hidden="1" x14ac:dyDescent="0.2">
      <c r="B164" s="110"/>
      <c r="C164" s="110"/>
    </row>
    <row r="165" spans="2:3" hidden="1" x14ac:dyDescent="0.2">
      <c r="B165" s="110"/>
      <c r="C165" s="110"/>
    </row>
    <row r="166" spans="2:3" hidden="1" x14ac:dyDescent="0.2">
      <c r="B166" s="110"/>
      <c r="C166" s="110"/>
    </row>
    <row r="167" spans="2:3" hidden="1" x14ac:dyDescent="0.2">
      <c r="B167" s="110"/>
      <c r="C167" s="110"/>
    </row>
    <row r="168" spans="2:3" hidden="1" x14ac:dyDescent="0.2">
      <c r="B168" s="110"/>
      <c r="C168" s="110"/>
    </row>
    <row r="169" spans="2:3" hidden="1" x14ac:dyDescent="0.2">
      <c r="B169" s="110"/>
      <c r="C169" s="110"/>
    </row>
    <row r="170" spans="2:3" x14ac:dyDescent="0.2">
      <c r="B170" s="110"/>
      <c r="C170" s="110"/>
    </row>
    <row r="171" spans="2:3" x14ac:dyDescent="0.2">
      <c r="B171" s="121" t="s">
        <v>109</v>
      </c>
      <c r="C171" s="110"/>
    </row>
  </sheetData>
  <sheetProtection algorithmName="SHA-512" hashValue="sm+CtnDUDVx0kQygoigs0/n/N5o6U7rQa5g0D2cgifKUyPkr9RgZ8FKEDOETe0lLK2yyS0e6yW+TnWA7RoGfWw==" saltValue="Br0ZLf/SnAoaJZiaqeO3BQ==" spinCount="100000" sheet="1" objects="1" scenarios="1"/>
  <phoneticPr fontId="0" type="noConversion"/>
  <dataValidations count="8">
    <dataValidation type="list" allowBlank="1" showInputMessage="1" showErrorMessage="1" sqref="C40 C44:C45">
      <formula1>$G$118:$G$119</formula1>
    </dataValidation>
    <dataValidation type="list" allowBlank="1" showInputMessage="1" showErrorMessage="1" sqref="C39">
      <formula1>$G$115:$G$116</formula1>
    </dataValidation>
    <dataValidation type="list" allowBlank="1" showInputMessage="1" showErrorMessage="1" sqref="C38">
      <formula1>$F$115:$F$116</formula1>
    </dataValidation>
    <dataValidation type="list" allowBlank="1" showInputMessage="1" showErrorMessage="1" sqref="C37">
      <formula1>$E$115:$E$116</formula1>
    </dataValidation>
    <dataValidation type="list" allowBlank="1" showInputMessage="1" showErrorMessage="1" sqref="C12">
      <formula1>$D$107:$D$108</formula1>
    </dataValidation>
    <dataValidation type="list" allowBlank="1" showInputMessage="1" showErrorMessage="1" sqref="C11">
      <formula1>$C$107:$C$108</formula1>
    </dataValidation>
    <dataValidation type="list" allowBlank="1" showInputMessage="1" showErrorMessage="1" sqref="C13">
      <formula1>$G$107:$G$108</formula1>
    </dataValidation>
    <dataValidation type="list" allowBlank="1" showInputMessage="1" showErrorMessage="1" sqref="B6">
      <formula1>$I$146:$I$147</formula1>
    </dataValidation>
  </dataValidations>
  <hyperlinks>
    <hyperlink ref="C74" r:id="rId1"/>
    <hyperlink ref="B74" r:id="rId2"/>
    <hyperlink ref="B72" r:id="rId3"/>
    <hyperlink ref="C72" r:id="rId4"/>
    <hyperlink ref="B12" r:id="rId5"/>
    <hyperlink ref="B171" r:id="rId6"/>
  </hyperlinks>
  <pageMargins left="0.75" right="0.75" top="1" bottom="1" header="0.5" footer="0.5"/>
  <pageSetup paperSize="9" scale="93" orientation="landscape" horizontalDpi="300" verticalDpi="300" r:id="rId7"/>
  <headerFooter alignWithMargins="0"/>
  <legacyDrawing r:id="rId8"/>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Werkbladen</vt:lpstr>
      </vt:variant>
      <vt:variant>
        <vt:i4>1</vt:i4>
      </vt:variant>
      <vt:variant>
        <vt:lpstr>Benoemde bereiken</vt:lpstr>
      </vt:variant>
      <vt:variant>
        <vt:i4>9</vt:i4>
      </vt:variant>
    </vt:vector>
  </HeadingPairs>
  <TitlesOfParts>
    <vt:vector size="10" baseType="lpstr">
      <vt:lpstr>VBIBTVABREYNEMH</vt:lpstr>
      <vt:lpstr>VBIBTVABREYNEMH!_1._Zegels_Minuut_Brevet</vt:lpstr>
      <vt:lpstr>VBIBTVABREYNEMH!_2._Registratie_Minuut_Brevet</vt:lpstr>
      <vt:lpstr>VBIBTVABREYNEMH!_3._Registratie_aanhangsel</vt:lpstr>
      <vt:lpstr>VBIBTVABREYNEMH!Aard</vt:lpstr>
      <vt:lpstr>VBIBTVABREYNEMH!Afdrukbereik</vt:lpstr>
      <vt:lpstr>VBIBTVABREYNEMH!Datum</vt:lpstr>
      <vt:lpstr>VBIBTVABREYNEMH!KOSTENFICHE</vt:lpstr>
      <vt:lpstr>VBIBTVABREYNEMH!Naam</vt:lpstr>
      <vt:lpstr>VBIBTVABREYNEMH!Rep.</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Jo Hermans</cp:lastModifiedBy>
  <dcterms:created xsi:type="dcterms:W3CDTF">2012-08-13T19:57:51Z</dcterms:created>
  <dcterms:modified xsi:type="dcterms:W3CDTF">2014-11-22T21:45:45Z</dcterms:modified>
</cp:coreProperties>
</file>