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H" sheetId="1" r:id="rId1"/>
  </sheets>
  <definedNames>
    <definedName name="_1._Zegels_Minuut_Brevet" localSheetId="0">VBIFTH!$A$17:$K$17</definedName>
    <definedName name="_1._Zegels_Minuut_Brevet">#REF!</definedName>
    <definedName name="_10._Tweede_getuigschrift" localSheetId="0">VBIFTH!#REF!</definedName>
    <definedName name="_10._Tweede_getuigschrift">#REF!</definedName>
    <definedName name="_11._Kadaster_uittreksel" localSheetId="0">VBIFTH!#REF!</definedName>
    <definedName name="_11._Kadaster_uittreksel">#REF!</definedName>
    <definedName name="_12._Getuigen" localSheetId="0">VBIFTH!#REF!</definedName>
    <definedName name="_12._Getuigen">#REF!</definedName>
    <definedName name="_13._Allerlei_uitgaven" localSheetId="0">VBIFTH!#REF!</definedName>
    <definedName name="_13._Allerlei_uitgaven">#REF!</definedName>
    <definedName name="_14." localSheetId="0">VBIFTH!#REF!</definedName>
    <definedName name="_14.">#REF!</definedName>
    <definedName name="_15." localSheetId="0">VBIFTH!#REF!</definedName>
    <definedName name="_15.">#REF!</definedName>
    <definedName name="_2._Registratie_Minuut_Brevet" localSheetId="0">VBIFTH!$C$23:$L$23</definedName>
    <definedName name="_2._Registratie_Minuut_Brevet">#REF!</definedName>
    <definedName name="_3._Registratie_aanhangsel" localSheetId="0">VBIFTH!$G$24:$L$24</definedName>
    <definedName name="_3._Registratie_aanhangsel">#REF!</definedName>
    <definedName name="_4.Zegels_afschrift_grosse" localSheetId="0">VBIFTH!#REF!</definedName>
    <definedName name="_4.Zegels_afschrift_grosse">#REF!</definedName>
    <definedName name="_5._Hypotheek__inschr._overschr._doorh." localSheetId="0">VBIFTH!#REF!</definedName>
    <definedName name="_5._Hypotheek__inschr._overschr._doorh.">#REF!</definedName>
    <definedName name="_6._Loon_pandbewaarder" localSheetId="0">VBIFTH!#REF!</definedName>
    <definedName name="_6._Loon_pandbewaarder">#REF!</definedName>
    <definedName name="_7._Zegels__bord._aanh." localSheetId="0">VBIFTH!#REF!</definedName>
    <definedName name="_7._Zegels__bord._aanh.">#REF!</definedName>
    <definedName name="_8._Opzoekingen" localSheetId="0">VBIFTH!#REF!</definedName>
    <definedName name="_8._Opzoekingen">#REF!</definedName>
    <definedName name="_9._Hypothecair_getuigschrift" localSheetId="0">VBIFTH!#REF!</definedName>
    <definedName name="_9._Hypothecair_getuigschrift">#REF!</definedName>
    <definedName name="Aard" localSheetId="0">VBIFTH!$C$4:$K$4</definedName>
    <definedName name="Aard">#REF!</definedName>
    <definedName name="_xlnm.Print_Area" localSheetId="0">VBIFTH!$A$1:$J$41</definedName>
    <definedName name="Datum" localSheetId="0">VBIFTH!$C$4:$L$39</definedName>
    <definedName name="Datum">#REF!</definedName>
    <definedName name="gemeentelijke_info">#REF!</definedName>
    <definedName name="Kantoor_van_Notaris_J._SIMONART_te_Leuven" localSheetId="0">VBIFTH!#REF!</definedName>
    <definedName name="Kantoor_van_Notaris_J._SIMONART_te_Leuven">#REF!</definedName>
    <definedName name="KOSTENFICHE" localSheetId="0">VBIFTH!$A$1:$L$39</definedName>
    <definedName name="KOSTENFICHE">#REF!</definedName>
    <definedName name="Last_Row">IF(Values_Entered,Header_Row+Number_of_Payments,Header_Row)</definedName>
    <definedName name="Naam" localSheetId="0">VBIFTH!$C$9:$K$9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VBIFTH!$K$4:$K$41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VBIFTH!#REF!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VBIFTH!$A$3:$L$39</definedName>
  </definedNames>
  <calcPr calcId="152511"/>
</workbook>
</file>

<file path=xl/calcChain.xml><?xml version="1.0" encoding="utf-8"?>
<calcChain xmlns="http://schemas.openxmlformats.org/spreadsheetml/2006/main">
  <c r="F36" i="1" l="1"/>
  <c r="C7" i="1"/>
  <c r="K143" i="1" s="1"/>
  <c r="F19" i="1"/>
  <c r="F24" i="1"/>
  <c r="G47" i="1"/>
  <c r="F58" i="1" s="1"/>
  <c r="G51" i="1"/>
  <c r="L106" i="1" s="1"/>
  <c r="L108" i="1" s="1"/>
  <c r="L110" i="1" s="1"/>
  <c r="G54" i="1" s="1"/>
  <c r="F56" i="1"/>
  <c r="F57" i="1"/>
  <c r="G61" i="1"/>
  <c r="G63" i="1"/>
  <c r="G65" i="1"/>
  <c r="G67" i="1"/>
  <c r="J68" i="1"/>
  <c r="H110" i="1"/>
  <c r="I110" i="1"/>
  <c r="C126" i="1"/>
  <c r="H126" i="1"/>
  <c r="C127" i="1"/>
  <c r="H127" i="1"/>
  <c r="K145" i="1"/>
  <c r="K148" i="1"/>
  <c r="K149" i="1"/>
  <c r="H160" i="1"/>
  <c r="K164" i="1" s="1"/>
  <c r="K163" i="1"/>
  <c r="H167" i="1"/>
  <c r="H179" i="1"/>
  <c r="H185" i="1"/>
  <c r="K189" i="1" s="1"/>
  <c r="K188" i="1"/>
  <c r="K186" i="1"/>
  <c r="H192" i="1"/>
  <c r="K192" i="1"/>
  <c r="J193" i="1"/>
  <c r="H205" i="1"/>
  <c r="B220" i="1"/>
  <c r="C220" i="1"/>
  <c r="F220" i="1"/>
  <c r="F221" i="1" s="1"/>
  <c r="G221" i="1" s="1"/>
  <c r="H220" i="1" s="1"/>
  <c r="B221" i="1"/>
  <c r="C221" i="1"/>
  <c r="H221" i="1"/>
  <c r="F22" i="1" s="1"/>
  <c r="K147" i="1"/>
  <c r="H193" i="1"/>
  <c r="K190" i="1"/>
  <c r="K187" i="1"/>
  <c r="H149" i="1"/>
  <c r="K146" i="1"/>
  <c r="K144" i="1"/>
  <c r="I122" i="1" l="1"/>
  <c r="I123" i="1" s="1"/>
  <c r="I124" i="1" s="1"/>
  <c r="I125" i="1" s="1"/>
  <c r="G59" i="1" s="1"/>
  <c r="A114" i="1" s="1"/>
  <c r="C222" i="1"/>
  <c r="C224" i="1" s="1"/>
  <c r="D222" i="1" s="1"/>
  <c r="E222" i="1" s="1"/>
  <c r="F21" i="1" s="1"/>
  <c r="K167" i="1"/>
  <c r="K151" i="1"/>
  <c r="G17" i="1" s="1"/>
  <c r="G27" i="1" s="1"/>
  <c r="H168" i="1"/>
  <c r="H198" i="1"/>
  <c r="H172" i="1"/>
  <c r="K162" i="1"/>
  <c r="J168" i="1"/>
  <c r="K161" i="1"/>
  <c r="K191" i="1"/>
  <c r="J195" i="1" s="1"/>
  <c r="K166" i="1"/>
  <c r="F18" i="1"/>
  <c r="K165" i="1"/>
  <c r="F20" i="1"/>
  <c r="G39" i="1"/>
  <c r="G38" i="1"/>
  <c r="K204" i="1" l="1"/>
  <c r="K203" i="1"/>
  <c r="K205" i="1"/>
  <c r="H206" i="1"/>
  <c r="K199" i="1"/>
  <c r="J206" i="1"/>
  <c r="K200" i="1"/>
  <c r="K201" i="1"/>
  <c r="K202" i="1"/>
  <c r="K175" i="1"/>
  <c r="K173" i="1"/>
  <c r="K177" i="1"/>
  <c r="K179" i="1"/>
  <c r="H180" i="1"/>
  <c r="K178" i="1"/>
  <c r="K174" i="1"/>
  <c r="J180" i="1"/>
  <c r="K176" i="1"/>
  <c r="J170" i="1"/>
  <c r="J53" i="1" s="1"/>
  <c r="G26" i="1"/>
  <c r="G29" i="1" s="1"/>
  <c r="G41" i="1"/>
  <c r="J67" i="1" l="1"/>
  <c r="J69" i="1" s="1"/>
  <c r="J54" i="1"/>
  <c r="J71" i="1" s="1"/>
  <c r="J208" i="1"/>
  <c r="J182" i="1"/>
  <c r="J73" i="1" l="1"/>
</calcChain>
</file>

<file path=xl/comments1.xml><?xml version="1.0" encoding="utf-8"?>
<comments xmlns="http://schemas.openxmlformats.org/spreadsheetml/2006/main">
  <authors>
    <author>licentie</author>
  </authors>
  <commentList>
    <comment ref="G55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<sst xmlns="http://schemas.openxmlformats.org/spreadsheetml/2006/main" count="110" uniqueCount="78">
  <si>
    <t>Dossier</t>
  </si>
  <si>
    <t>Prijs</t>
  </si>
  <si>
    <t>------------------------------------------------------------------------------------------------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</si>
  <si>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</si>
  <si>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</si>
  <si>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</si>
  <si>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</si>
  <si>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</si>
  <si>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</si>
  <si>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</si>
  <si>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</si>
  <si>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</si>
  <si>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</si>
  <si>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</si>
  <si>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oui</t>
  </si>
  <si>
    <t>non</t>
  </si>
  <si>
    <t>Client</t>
  </si>
  <si>
    <t>Prix</t>
  </si>
  <si>
    <t>Charges:</t>
  </si>
  <si>
    <t>Base</t>
  </si>
  <si>
    <t>Acompte (garantie)</t>
  </si>
  <si>
    <t>Reportabilité? (montant)</t>
  </si>
  <si>
    <t>Réduction art.53?</t>
  </si>
  <si>
    <t>Abattement ordinaire?</t>
  </si>
  <si>
    <t>Abattement majoré?</t>
  </si>
  <si>
    <t>Crédit social pour au moins 50%?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</si>
  <si>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</si>
  <si>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</si>
  <si>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</si>
  <si>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</si>
  <si>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</si>
  <si>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</si>
  <si>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</si>
  <si>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Réduction art. 53</t>
  </si>
  <si>
    <t>Reportabilité</t>
  </si>
  <si>
    <t>Abattement majoré</t>
  </si>
  <si>
    <t>TVA</t>
  </si>
  <si>
    <t>Total général acquéreur:</t>
  </si>
  <si>
    <t>Frais à charge du vendeur</t>
  </si>
  <si>
    <t>Renseignements urbanistiques</t>
  </si>
  <si>
    <t>Commission agence immobilière</t>
  </si>
  <si>
    <t>Mesurage</t>
  </si>
  <si>
    <t>Attestation(s) du sol</t>
  </si>
  <si>
    <t>Autres</t>
  </si>
  <si>
    <t>Total frais vendeur:</t>
  </si>
  <si>
    <t>Total général vendeur:</t>
  </si>
  <si>
    <t>Livret</t>
  </si>
  <si>
    <t>Basis</t>
  </si>
  <si>
    <t>TRANSFERT D'HYPOTHÈQUE</t>
  </si>
  <si>
    <t>ancienne inscription</t>
  </si>
  <si>
    <t>Principal</t>
  </si>
  <si>
    <t>Accessoires</t>
  </si>
  <si>
    <t>Nouvelle inscription</t>
  </si>
  <si>
    <t>Honoraires</t>
  </si>
  <si>
    <t>droits d'enregistrement acte</t>
  </si>
  <si>
    <t>(TVA)</t>
  </si>
  <si>
    <t>droits d'enregistrement annexes</t>
  </si>
  <si>
    <t xml:space="preserve">           honor. hypoth. inscription</t>
  </si>
  <si>
    <t xml:space="preserve">           honor. hypoth. mainlevée</t>
  </si>
  <si>
    <t xml:space="preserve">           droits d'inscription</t>
  </si>
  <si>
    <t>provision frais hypothécaires</t>
  </si>
  <si>
    <t>droits d'écriture</t>
  </si>
  <si>
    <t>frais divers</t>
  </si>
  <si>
    <t>renseignements urbanistiques</t>
  </si>
  <si>
    <t>Total frais</t>
  </si>
  <si>
    <t>Total</t>
  </si>
  <si>
    <t>Ensemble</t>
  </si>
  <si>
    <t>plus TVA</t>
  </si>
  <si>
    <t>Total: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</si>
  <si>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</si>
  <si>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</si>
  <si>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</si>
  <si>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</si>
  <si>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</si>
  <si>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</si>
  <si>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</si>
  <si>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Loon hypotheekbewaarder doorhaling</t>
  </si>
  <si>
    <t>VENTE BIEN IMMOBILIER EN FLANDRES AVEC TRANSFERT D'HYPOTHEQUE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</si>
</sst>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&quot;BF&quot;_-;\-* #,##0.00\ &quot;BF&quot;_-;_-* &quot;-&quot;??\ &quot;BF&quot;_-;_-@_-"/>
    <numFmt numFmtId="165" formatCode="_-* #,##0.00\ [$EUR]_-;\-* #,##0.00\ [$EUR]_-;_-* &quot;-&quot;??\ [$EUR]_-;_-@_-"/>
    <numFmt numFmtId="166" formatCode="#,##0.00\ [$EUR]"/>
    <numFmt numFmtId="167" formatCode="#,##0&quot; BF&quot;;\-#,##0&quot; BF&quot;"/>
    <numFmt numFmtId="168" formatCode="0.000%"/>
    <numFmt numFmtId="169" formatCode="#.##000"/>
    <numFmt numFmtId="170" formatCode="_-* #,##0\ _F_B_-;\-* #,##0\ _F_B_-;_-* &quot;-&quot;\ _F_B_-;_-@_-"/>
    <numFmt numFmtId="171" formatCode="\$#,#00"/>
    <numFmt numFmtId="172" formatCode="_-* #,##0\ &quot;FB&quot;_-;\-* #,##0\ &quot;FB&quot;_-;_-* &quot;-&quot;\ &quot;FB&quot;_-;_-@_-"/>
    <numFmt numFmtId="173" formatCode="m\o\n\t\h\ d\,\ \y\y\y\y"/>
    <numFmt numFmtId="174" formatCode="#,#00"/>
    <numFmt numFmtId="175" formatCode="#,"/>
    <numFmt numFmtId="176" formatCode="%#,#00"/>
    <numFmt numFmtId="177" formatCode="#,##0&quot; Fr&quot;;\-#,##0&quot; Fr&quot;"/>
    <numFmt numFmtId="178" formatCode="0.0000%"/>
    <numFmt numFmtId="179" formatCode="#,##0.00\ &quot;€&quot;"/>
  </numFmts>
  <fonts count="15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9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1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1"/>
        <bgColor indexed="2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808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9" fontId="7" fillId="0" borderId="0">
      <protection locked="0"/>
    </xf>
    <xf numFmtId="170" fontId="1" fillId="0" borderId="0" applyFont="0" applyFill="0" applyBorder="0" applyAlignment="0" applyProtection="0"/>
    <xf numFmtId="171" fontId="7" fillId="0" borderId="0">
      <protection locked="0"/>
    </xf>
    <xf numFmtId="172" fontId="1" fillId="0" borderId="0" applyFont="0" applyFill="0" applyBorder="0" applyAlignment="0" applyProtection="0"/>
    <xf numFmtId="173" fontId="7" fillId="0" borderId="0">
      <protection locked="0"/>
    </xf>
    <xf numFmtId="174" fontId="7" fillId="0" borderId="0">
      <protection locked="0"/>
    </xf>
    <xf numFmtId="175" fontId="8" fillId="0" borderId="0">
      <protection locked="0"/>
    </xf>
    <xf numFmtId="175" fontId="8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6" fontId="7" fillId="0" borderId="0">
      <protection locked="0"/>
    </xf>
    <xf numFmtId="0" fontId="9" fillId="0" borderId="0"/>
    <xf numFmtId="0" fontId="13" fillId="0" borderId="0"/>
    <xf numFmtId="0" fontId="1" fillId="0" borderId="0"/>
    <xf numFmtId="0" fontId="13" fillId="0" borderId="0"/>
    <xf numFmtId="175" fontId="7" fillId="0" borderId="1">
      <protection locked="0"/>
    </xf>
    <xf numFmtId="0" fontId="14" fillId="0" borderId="34" applyNumberFormat="0" applyFill="0" applyAlignment="0" applyProtection="0"/>
  </cellStyleXfs>
  <cellXfs count="169">
    <xf numFmtId="0" fontId="0" fillId="0" borderId="0" xfId="0"/>
    <xf numFmtId="0" fontId="2" fillId="2" borderId="2" xfId="13" applyFont="1" applyFill="1" applyBorder="1" applyAlignment="1" applyProtection="1">
      <alignment horizontal="left"/>
      <protection hidden="1"/>
    </xf>
    <xf numFmtId="0" fontId="1" fillId="2" borderId="2" xfId="13" applyNumberFormat="1" applyFill="1" applyBorder="1" applyAlignment="1" applyProtection="1">
      <protection hidden="1"/>
    </xf>
    <xf numFmtId="164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4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4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0" fontId="1" fillId="2" borderId="4" xfId="13" applyFont="1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5" fontId="1" fillId="2" borderId="0" xfId="13" applyNumberFormat="1" applyFill="1" applyBorder="1" applyProtection="1">
      <protection hidden="1"/>
    </xf>
    <xf numFmtId="0" fontId="1" fillId="2" borderId="0" xfId="13" applyFont="1" applyFill="1" applyProtection="1">
      <protection hidden="1"/>
    </xf>
    <xf numFmtId="165" fontId="1" fillId="2" borderId="0" xfId="13" applyNumberFormat="1" applyFill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5" fontId="1" fillId="2" borderId="0" xfId="13" applyNumberFormat="1" applyFont="1" applyFill="1" applyProtection="1">
      <protection hidden="1"/>
    </xf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5" xfId="13" applyNumberFormat="1" applyFont="1" applyFill="1" applyBorder="1" applyProtection="1">
      <protection hidden="1"/>
    </xf>
    <xf numFmtId="167" fontId="4" fillId="2" borderId="6" xfId="13" applyNumberFormat="1" applyFont="1" applyFill="1" applyBorder="1" applyAlignment="1" applyProtection="1">
      <alignment horizontal="center"/>
      <protection hidden="1"/>
    </xf>
    <xf numFmtId="0" fontId="4" fillId="2" borderId="6" xfId="13" applyFont="1" applyFill="1" applyBorder="1" applyAlignment="1" applyProtection="1">
      <alignment horizontal="center"/>
      <protection hidden="1"/>
    </xf>
    <xf numFmtId="0" fontId="4" fillId="2" borderId="7" xfId="13" applyFont="1" applyFill="1" applyBorder="1" applyAlignment="1" applyProtection="1">
      <alignment horizontal="center"/>
      <protection hidden="1"/>
    </xf>
    <xf numFmtId="166" fontId="5" fillId="2" borderId="6" xfId="13" applyNumberFormat="1" applyFont="1" applyFill="1" applyBorder="1" applyProtection="1">
      <protection hidden="1"/>
    </xf>
    <xf numFmtId="167" fontId="5" fillId="2" borderId="6" xfId="13" applyNumberFormat="1" applyFont="1" applyFill="1" applyBorder="1" applyProtection="1">
      <protection hidden="1"/>
    </xf>
    <xf numFmtId="168" fontId="5" fillId="2" borderId="6" xfId="13" applyNumberFormat="1" applyFont="1" applyFill="1" applyBorder="1" applyProtection="1">
      <protection hidden="1"/>
    </xf>
    <xf numFmtId="168" fontId="5" fillId="2" borderId="7" xfId="13" applyNumberFormat="1" applyFont="1" applyFill="1" applyBorder="1" applyProtection="1">
      <protection hidden="1"/>
    </xf>
    <xf numFmtId="0" fontId="5" fillId="2" borderId="8" xfId="13" applyFont="1" applyFill="1" applyBorder="1" applyProtection="1">
      <protection hidden="1"/>
    </xf>
    <xf numFmtId="0" fontId="5" fillId="2" borderId="0" xfId="13" applyFont="1" applyFill="1" applyBorder="1" applyProtection="1">
      <protection hidden="1"/>
    </xf>
    <xf numFmtId="0" fontId="6" fillId="2" borderId="9" xfId="13" applyFont="1" applyFill="1" applyBorder="1" applyProtection="1">
      <protection hidden="1"/>
    </xf>
    <xf numFmtId="0" fontId="5" fillId="2" borderId="0" xfId="13" applyFont="1" applyFill="1" applyProtection="1">
      <protection hidden="1"/>
    </xf>
    <xf numFmtId="167" fontId="4" fillId="2" borderId="0" xfId="13" applyNumberFormat="1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Protection="1">
      <protection hidden="1"/>
    </xf>
    <xf numFmtId="166" fontId="4" fillId="2" borderId="6" xfId="13" applyNumberFormat="1" applyFont="1" applyFill="1" applyBorder="1" applyProtection="1">
      <protection hidden="1"/>
    </xf>
    <xf numFmtId="0" fontId="2" fillId="3" borderId="0" xfId="13" applyNumberFormat="1" applyFont="1" applyFill="1" applyBorder="1" applyAlignment="1" applyProtection="1">
      <alignment horizontal="left"/>
      <protection locked="0" hidden="1"/>
    </xf>
    <xf numFmtId="0" fontId="2" fillId="3" borderId="0" xfId="13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left"/>
      <protection hidden="1"/>
    </xf>
    <xf numFmtId="0" fontId="1" fillId="5" borderId="10" xfId="13" applyFont="1" applyFill="1" applyBorder="1" applyAlignment="1" applyProtection="1">
      <alignment horizontal="left"/>
      <protection hidden="1"/>
    </xf>
    <xf numFmtId="0" fontId="1" fillId="2" borderId="11" xfId="13" applyFill="1" applyBorder="1" applyAlignment="1" applyProtection="1">
      <alignment horizontal="left"/>
      <protection hidden="1"/>
    </xf>
    <xf numFmtId="0" fontId="1" fillId="2" borderId="12" xfId="13" applyFont="1" applyFill="1" applyBorder="1" applyProtection="1">
      <protection hidden="1"/>
    </xf>
    <xf numFmtId="0" fontId="1" fillId="6" borderId="0" xfId="13" applyFont="1" applyFill="1" applyBorder="1" applyAlignment="1" applyProtection="1">
      <alignment horizontal="center"/>
      <protection locked="0" hidden="1"/>
    </xf>
    <xf numFmtId="0" fontId="2" fillId="7" borderId="14" xfId="13" applyFont="1" applyFill="1" applyBorder="1" applyAlignment="1" applyProtection="1">
      <alignment horizontal="left"/>
      <protection hidden="1"/>
    </xf>
    <xf numFmtId="164" fontId="1" fillId="8" borderId="4" xfId="13" applyNumberFormat="1" applyFont="1" applyFill="1" applyBorder="1" applyAlignment="1" applyProtection="1">
      <alignment horizontal="left"/>
      <protection hidden="1"/>
    </xf>
    <xf numFmtId="0" fontId="1" fillId="8" borderId="4" xfId="13" applyFont="1" applyFill="1" applyBorder="1" applyAlignment="1" applyProtection="1">
      <alignment horizontal="left"/>
      <protection hidden="1"/>
    </xf>
    <xf numFmtId="0" fontId="1" fillId="3" borderId="4" xfId="13" applyFont="1" applyFill="1" applyBorder="1" applyProtection="1">
      <protection hidden="1"/>
    </xf>
    <xf numFmtId="0" fontId="1" fillId="7" borderId="14" xfId="13" applyFont="1" applyFill="1" applyBorder="1" applyAlignment="1" applyProtection="1">
      <alignment horizontal="left"/>
      <protection hidden="1"/>
    </xf>
    <xf numFmtId="0" fontId="2" fillId="5" borderId="14" xfId="13" applyFont="1" applyFill="1" applyBorder="1" applyAlignment="1" applyProtection="1">
      <alignment horizontal="left"/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15" xfId="13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4" fillId="9" borderId="6" xfId="13" applyFont="1" applyFill="1" applyBorder="1" applyAlignment="1" applyProtection="1">
      <alignment horizontal="left"/>
      <protection hidden="1"/>
    </xf>
    <xf numFmtId="177" fontId="5" fillId="9" borderId="6" xfId="13" applyNumberFormat="1" applyFont="1" applyFill="1" applyBorder="1" applyProtection="1">
      <protection hidden="1"/>
    </xf>
    <xf numFmtId="167" fontId="5" fillId="9" borderId="0" xfId="13" applyNumberFormat="1" applyFont="1" applyFill="1" applyProtection="1">
      <protection hidden="1"/>
    </xf>
    <xf numFmtId="0" fontId="5" fillId="9" borderId="0" xfId="13" applyFont="1" applyFill="1" applyProtection="1">
      <protection hidden="1"/>
    </xf>
    <xf numFmtId="166" fontId="5" fillId="9" borderId="6" xfId="13" applyNumberFormat="1" applyFont="1" applyFill="1" applyBorder="1" applyProtection="1">
      <protection hidden="1"/>
    </xf>
    <xf numFmtId="167" fontId="5" fillId="9" borderId="6" xfId="13" applyNumberFormat="1" applyFont="1" applyFill="1" applyBorder="1" applyProtection="1">
      <protection hidden="1"/>
    </xf>
    <xf numFmtId="168" fontId="5" fillId="9" borderId="6" xfId="13" applyNumberFormat="1" applyFont="1" applyFill="1" applyBorder="1" applyProtection="1">
      <protection hidden="1"/>
    </xf>
    <xf numFmtId="168" fontId="5" fillId="9" borderId="7" xfId="13" applyNumberFormat="1" applyFont="1" applyFill="1" applyBorder="1" applyProtection="1">
      <protection hidden="1"/>
    </xf>
    <xf numFmtId="178" fontId="5" fillId="9" borderId="6" xfId="13" applyNumberFormat="1" applyFont="1" applyFill="1" applyBorder="1" applyProtection="1">
      <protection hidden="1"/>
    </xf>
    <xf numFmtId="167" fontId="4" fillId="9" borderId="6" xfId="13" applyNumberFormat="1" applyFont="1" applyFill="1" applyBorder="1" applyAlignment="1" applyProtection="1">
      <alignment horizontal="center"/>
      <protection hidden="1"/>
    </xf>
    <xf numFmtId="167" fontId="4" fillId="9" borderId="0" xfId="13" applyNumberFormat="1" applyFont="1" applyFill="1" applyBorder="1" applyAlignment="1" applyProtection="1">
      <alignment horizontal="center"/>
      <protection hidden="1"/>
    </xf>
    <xf numFmtId="166" fontId="4" fillId="9" borderId="6" xfId="13" applyNumberFormat="1" applyFont="1" applyFill="1" applyBorder="1" applyProtection="1">
      <protection hidden="1"/>
    </xf>
    <xf numFmtId="166" fontId="4" fillId="9" borderId="0" xfId="13" applyNumberFormat="1" applyFont="1" applyFill="1" applyBorder="1" applyProtection="1">
      <protection hidden="1"/>
    </xf>
    <xf numFmtId="0" fontId="2" fillId="10" borderId="0" xfId="13" applyFont="1" applyFill="1" applyBorder="1" applyAlignment="1" applyProtection="1">
      <alignment horizontal="left"/>
      <protection hidden="1"/>
    </xf>
    <xf numFmtId="0" fontId="10" fillId="11" borderId="16" xfId="13" applyFont="1" applyFill="1" applyBorder="1" applyAlignment="1" applyProtection="1">
      <alignment horizontal="left"/>
      <protection hidden="1"/>
    </xf>
    <xf numFmtId="164" fontId="1" fillId="2" borderId="17" xfId="13" applyNumberFormat="1" applyFill="1" applyBorder="1" applyAlignment="1" applyProtection="1">
      <protection hidden="1"/>
    </xf>
    <xf numFmtId="164" fontId="1" fillId="2" borderId="18" xfId="13" applyNumberFormat="1" applyFill="1" applyBorder="1" applyAlignment="1" applyProtection="1">
      <protection hidden="1"/>
    </xf>
    <xf numFmtId="0" fontId="1" fillId="2" borderId="19" xfId="13" applyFill="1" applyBorder="1" applyAlignment="1" applyProtection="1">
      <alignment horizontal="left"/>
      <protection hidden="1"/>
    </xf>
    <xf numFmtId="0" fontId="1" fillId="2" borderId="20" xfId="13" applyFill="1" applyBorder="1"/>
    <xf numFmtId="0" fontId="10" fillId="12" borderId="19" xfId="13" applyFont="1" applyFill="1" applyBorder="1" applyAlignment="1" applyProtection="1">
      <alignment horizontal="left"/>
      <protection hidden="1"/>
    </xf>
    <xf numFmtId="0" fontId="10" fillId="2" borderId="19" xfId="13" applyFont="1" applyFill="1" applyBorder="1" applyAlignment="1" applyProtection="1">
      <alignment horizontal="left"/>
      <protection hidden="1"/>
    </xf>
    <xf numFmtId="0" fontId="1" fillId="2" borderId="19" xfId="13" applyFont="1" applyFill="1" applyBorder="1" applyAlignment="1" applyProtection="1">
      <alignment horizontal="left"/>
      <protection hidden="1"/>
    </xf>
    <xf numFmtId="164" fontId="1" fillId="2" borderId="20" xfId="13" applyNumberFormat="1" applyFill="1" applyBorder="1" applyAlignment="1" applyProtection="1">
      <protection hidden="1"/>
    </xf>
    <xf numFmtId="0" fontId="2" fillId="2" borderId="19" xfId="13" quotePrefix="1" applyFont="1" applyFill="1" applyBorder="1" applyAlignment="1" applyProtection="1">
      <alignment horizontal="left"/>
      <protection hidden="1"/>
    </xf>
    <xf numFmtId="0" fontId="1" fillId="2" borderId="19" xfId="13" applyFill="1" applyBorder="1" applyProtection="1">
      <protection hidden="1"/>
    </xf>
    <xf numFmtId="0" fontId="1" fillId="2" borderId="21" xfId="13" applyFill="1" applyBorder="1" applyProtection="1">
      <protection hidden="1"/>
    </xf>
    <xf numFmtId="0" fontId="1" fillId="2" borderId="22" xfId="13" applyFill="1" applyBorder="1" applyProtection="1">
      <protection hidden="1"/>
    </xf>
    <xf numFmtId="164" fontId="2" fillId="2" borderId="22" xfId="13" applyNumberFormat="1" applyFont="1" applyFill="1" applyBorder="1" applyAlignment="1" applyProtection="1">
      <protection hidden="1"/>
    </xf>
    <xf numFmtId="0" fontId="12" fillId="13" borderId="23" xfId="13" applyFont="1" applyFill="1" applyBorder="1" applyAlignment="1" applyProtection="1">
      <alignment horizontal="left"/>
      <protection hidden="1"/>
    </xf>
    <xf numFmtId="0" fontId="12" fillId="13" borderId="24" xfId="13" applyFont="1" applyFill="1" applyBorder="1" applyAlignment="1" applyProtection="1">
      <alignment horizontal="right"/>
      <protection hidden="1"/>
    </xf>
    <xf numFmtId="0" fontId="12" fillId="13" borderId="25" xfId="13" applyFont="1" applyFill="1" applyBorder="1" applyAlignment="1" applyProtection="1">
      <alignment horizontal="right"/>
      <protection hidden="1"/>
    </xf>
    <xf numFmtId="0" fontId="1" fillId="2" borderId="26" xfId="13" applyFill="1" applyBorder="1" applyAlignment="1" applyProtection="1">
      <protection hidden="1"/>
    </xf>
    <xf numFmtId="0" fontId="1" fillId="2" borderId="0" xfId="13" applyFill="1" applyBorder="1" applyAlignment="1" applyProtection="1">
      <protection hidden="1"/>
    </xf>
    <xf numFmtId="0" fontId="1" fillId="2" borderId="27" xfId="13" applyFill="1" applyBorder="1" applyAlignment="1" applyProtection="1">
      <protection hidden="1"/>
    </xf>
    <xf numFmtId="0" fontId="1" fillId="2" borderId="28" xfId="13" applyFill="1" applyBorder="1" applyAlignment="1" applyProtection="1">
      <protection hidden="1"/>
    </xf>
    <xf numFmtId="0" fontId="1" fillId="2" borderId="29" xfId="13" applyFill="1" applyBorder="1" applyAlignment="1" applyProtection="1">
      <protection hidden="1"/>
    </xf>
    <xf numFmtId="0" fontId="1" fillId="2" borderId="30" xfId="13" applyFill="1" applyBorder="1" applyAlignment="1" applyProtection="1">
      <protection hidden="1"/>
    </xf>
    <xf numFmtId="164" fontId="1" fillId="2" borderId="0" xfId="13" applyNumberFormat="1" applyFill="1" applyProtection="1">
      <protection hidden="1"/>
    </xf>
    <xf numFmtId="0" fontId="2" fillId="14" borderId="2" xfId="13" applyFont="1" applyFill="1" applyBorder="1" applyAlignment="1" applyProtection="1">
      <alignment horizontal="left"/>
      <protection hidden="1"/>
    </xf>
    <xf numFmtId="3" fontId="1" fillId="12" borderId="0" xfId="13" applyNumberFormat="1" applyFont="1" applyFill="1" applyProtection="1">
      <protection hidden="1"/>
    </xf>
    <xf numFmtId="0" fontId="3" fillId="12" borderId="0" xfId="9" applyFill="1" applyAlignment="1" applyProtection="1">
      <protection hidden="1"/>
    </xf>
    <xf numFmtId="3" fontId="3" fillId="12" borderId="0" xfId="9" applyNumberFormat="1" applyFill="1" applyAlignment="1" applyProtection="1">
      <protection hidden="1"/>
    </xf>
    <xf numFmtId="0" fontId="1" fillId="3" borderId="0" xfId="13" applyFill="1" applyBorder="1" applyAlignment="1" applyProtection="1">
      <alignment horizontal="center"/>
      <protection locked="0" hidden="1"/>
    </xf>
    <xf numFmtId="0" fontId="1" fillId="12" borderId="0" xfId="13" applyFill="1" applyProtection="1">
      <protection hidden="1"/>
    </xf>
    <xf numFmtId="0" fontId="2" fillId="2" borderId="0" xfId="13" applyNumberFormat="1" applyFont="1" applyFill="1" applyBorder="1" applyAlignment="1" applyProtection="1">
      <alignment horizontal="left"/>
      <protection hidden="1"/>
    </xf>
    <xf numFmtId="0" fontId="1" fillId="2" borderId="0" xfId="13" applyFont="1" applyFill="1" applyBorder="1" applyAlignment="1" applyProtection="1">
      <alignment horizontal="center"/>
      <protection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center"/>
      <protection hidden="1"/>
    </xf>
    <xf numFmtId="0" fontId="1" fillId="12" borderId="0" xfId="13" applyFill="1" applyProtection="1"/>
    <xf numFmtId="0" fontId="2" fillId="2" borderId="13" xfId="13" applyFont="1" applyFill="1" applyBorder="1" applyAlignment="1" applyProtection="1">
      <alignment horizontal="left"/>
      <protection hidden="1"/>
    </xf>
    <xf numFmtId="164" fontId="1" fillId="2" borderId="0" xfId="13" applyNumberFormat="1" applyFont="1" applyFill="1" applyBorder="1" applyAlignment="1" applyProtection="1">
      <alignment horizontal="left"/>
      <protection hidden="1"/>
    </xf>
    <xf numFmtId="0" fontId="1" fillId="2" borderId="13" xfId="13" applyFont="1" applyFill="1" applyBorder="1" applyAlignment="1" applyProtection="1">
      <alignment horizontal="left"/>
      <protection hidden="1"/>
    </xf>
    <xf numFmtId="0" fontId="10" fillId="2" borderId="17" xfId="13" applyFont="1" applyFill="1" applyBorder="1" applyAlignment="1" applyProtection="1">
      <alignment horizontal="left"/>
      <protection hidden="1"/>
    </xf>
    <xf numFmtId="0" fontId="10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Protection="1">
      <protection hidden="1"/>
    </xf>
    <xf numFmtId="0" fontId="12" fillId="13" borderId="24" xfId="13" applyFont="1" applyFill="1" applyBorder="1" applyAlignment="1" applyProtection="1">
      <alignment horizontal="left"/>
      <protection hidden="1"/>
    </xf>
    <xf numFmtId="167" fontId="4" fillId="2" borderId="7" xfId="13" applyNumberFormat="1" applyFont="1" applyFill="1" applyBorder="1" applyAlignment="1" applyProtection="1">
      <alignment horizontal="center"/>
      <protection hidden="1"/>
    </xf>
    <xf numFmtId="167" fontId="5" fillId="2" borderId="7" xfId="13" applyNumberFormat="1" applyFont="1" applyFill="1" applyBorder="1" applyProtection="1">
      <protection hidden="1"/>
    </xf>
    <xf numFmtId="0" fontId="4" fillId="9" borderId="7" xfId="13" applyFont="1" applyFill="1" applyBorder="1" applyAlignment="1" applyProtection="1">
      <alignment horizontal="left"/>
      <protection hidden="1"/>
    </xf>
    <xf numFmtId="167" fontId="5" fillId="9" borderId="7" xfId="13" applyNumberFormat="1" applyFont="1" applyFill="1" applyBorder="1" applyProtection="1">
      <protection hidden="1"/>
    </xf>
    <xf numFmtId="177" fontId="5" fillId="9" borderId="7" xfId="13" applyNumberFormat="1" applyFont="1" applyFill="1" applyBorder="1" applyProtection="1">
      <protection hidden="1"/>
    </xf>
    <xf numFmtId="164" fontId="1" fillId="2" borderId="0" xfId="13" applyNumberFormat="1" applyFill="1" applyBorder="1" applyProtection="1">
      <protection hidden="1"/>
    </xf>
    <xf numFmtId="0" fontId="1" fillId="2" borderId="0" xfId="13" applyFill="1" applyBorder="1" applyProtection="1"/>
    <xf numFmtId="167" fontId="4" fillId="2" borderId="31" xfId="13" applyNumberFormat="1" applyFont="1" applyFill="1" applyBorder="1" applyAlignment="1" applyProtection="1">
      <alignment horizontal="center"/>
      <protection hidden="1"/>
    </xf>
    <xf numFmtId="166" fontId="5" fillId="2" borderId="31" xfId="13" applyNumberFormat="1" applyFont="1" applyFill="1" applyBorder="1" applyProtection="1">
      <protection hidden="1"/>
    </xf>
    <xf numFmtId="0" fontId="4" fillId="9" borderId="31" xfId="13" applyFont="1" applyFill="1" applyBorder="1" applyAlignment="1" applyProtection="1">
      <alignment horizontal="left"/>
      <protection hidden="1"/>
    </xf>
    <xf numFmtId="166" fontId="5" fillId="9" borderId="31" xfId="13" applyNumberFormat="1" applyFont="1" applyFill="1" applyBorder="1" applyProtection="1">
      <protection hidden="1"/>
    </xf>
    <xf numFmtId="177" fontId="5" fillId="9" borderId="31" xfId="13" applyNumberFormat="1" applyFont="1" applyFill="1" applyBorder="1" applyProtection="1">
      <protection hidden="1"/>
    </xf>
    <xf numFmtId="0" fontId="5" fillId="9" borderId="0" xfId="13" applyFont="1" applyFill="1" applyBorder="1" applyProtection="1">
      <protection hidden="1"/>
    </xf>
    <xf numFmtId="3" fontId="1" fillId="12" borderId="0" xfId="13" applyNumberFormat="1" applyFont="1" applyFill="1" applyProtection="1"/>
    <xf numFmtId="0" fontId="2" fillId="3" borderId="0" xfId="13" applyNumberFormat="1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left"/>
      <protection hidden="1"/>
    </xf>
    <xf numFmtId="3" fontId="1" fillId="15" borderId="0" xfId="13" applyNumberFormat="1" applyFont="1" applyFill="1" applyProtection="1"/>
    <xf numFmtId="0" fontId="1" fillId="15" borderId="0" xfId="13" applyFill="1" applyBorder="1" applyProtection="1">
      <protection hidden="1"/>
    </xf>
    <xf numFmtId="0" fontId="1" fillId="15" borderId="0" xfId="13" applyFill="1" applyProtection="1">
      <protection hidden="1"/>
    </xf>
    <xf numFmtId="0" fontId="1" fillId="3" borderId="0" xfId="13" applyFill="1" applyProtection="1">
      <protection hidden="1"/>
    </xf>
    <xf numFmtId="3" fontId="1" fillId="3" borderId="0" xfId="13" applyNumberFormat="1" applyFont="1" applyFill="1" applyProtection="1"/>
    <xf numFmtId="179" fontId="1" fillId="3" borderId="0" xfId="13" applyNumberFormat="1" applyFill="1" applyBorder="1" applyAlignment="1" applyProtection="1">
      <alignment horizontal="right"/>
      <protection locked="0" hidden="1"/>
    </xf>
    <xf numFmtId="179" fontId="1" fillId="8" borderId="3" xfId="13" applyNumberFormat="1" applyFill="1" applyBorder="1" applyAlignment="1" applyProtection="1">
      <alignment horizontal="right"/>
      <protection hidden="1"/>
    </xf>
    <xf numFmtId="179" fontId="1" fillId="12" borderId="0" xfId="13" applyNumberFormat="1" applyFill="1" applyBorder="1" applyAlignment="1" applyProtection="1">
      <alignment horizontal="right"/>
      <protection locked="0" hidden="1"/>
    </xf>
    <xf numFmtId="179" fontId="1" fillId="6" borderId="0" xfId="13" applyNumberFormat="1" applyFont="1" applyFill="1" applyBorder="1" applyAlignment="1" applyProtection="1">
      <alignment horizontal="right"/>
      <protection locked="0" hidden="1"/>
    </xf>
    <xf numFmtId="179" fontId="1" fillId="3" borderId="0" xfId="13" applyNumberFormat="1" applyFill="1" applyBorder="1" applyAlignment="1" applyProtection="1">
      <alignment horizontal="right"/>
      <protection hidden="1"/>
    </xf>
    <xf numFmtId="179" fontId="1" fillId="3" borderId="0" xfId="13" applyNumberFormat="1" applyFill="1" applyAlignment="1">
      <alignment horizontal="right"/>
    </xf>
    <xf numFmtId="179" fontId="1" fillId="8" borderId="4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79" fontId="1" fillId="4" borderId="4" xfId="13" applyNumberFormat="1" applyFill="1" applyBorder="1" applyAlignment="1" applyProtection="1">
      <alignment horizontal="right"/>
      <protection hidden="1"/>
    </xf>
    <xf numFmtId="179" fontId="1" fillId="7" borderId="10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Alignment="1" applyProtection="1">
      <alignment horizontal="right"/>
      <protection hidden="1"/>
    </xf>
    <xf numFmtId="179" fontId="1" fillId="12" borderId="32" xfId="13" applyNumberFormat="1" applyFill="1" applyBorder="1" applyAlignment="1" applyProtection="1">
      <alignment horizontal="right"/>
      <protection hidden="1"/>
    </xf>
    <xf numFmtId="179" fontId="1" fillId="5" borderId="10" xfId="13" applyNumberFormat="1" applyFill="1" applyBorder="1" applyAlignment="1" applyProtection="1">
      <alignment horizontal="right"/>
      <protection hidden="1"/>
    </xf>
    <xf numFmtId="179" fontId="1" fillId="11" borderId="17" xfId="13" applyNumberFormat="1" applyFill="1" applyBorder="1" applyAlignment="1" applyProtection="1">
      <alignment horizontal="right"/>
      <protection locked="0" hidden="1"/>
    </xf>
    <xf numFmtId="179" fontId="1" fillId="11" borderId="0" xfId="13" applyNumberFormat="1" applyFill="1" applyBorder="1" applyAlignment="1" applyProtection="1">
      <alignment horizontal="right"/>
      <protection locked="0" hidden="1"/>
    </xf>
    <xf numFmtId="179" fontId="1" fillId="16" borderId="0" xfId="13" applyNumberFormat="1" applyFill="1" applyBorder="1" applyAlignment="1" applyProtection="1">
      <alignment horizontal="right"/>
      <protection hidden="1"/>
    </xf>
    <xf numFmtId="179" fontId="1" fillId="17" borderId="0" xfId="13" applyNumberFormat="1" applyFill="1" applyBorder="1" applyAlignment="1" applyProtection="1">
      <alignment horizontal="right"/>
      <protection hidden="1"/>
    </xf>
    <xf numFmtId="179" fontId="2" fillId="2" borderId="0" xfId="13" applyNumberFormat="1" applyFont="1" applyFill="1" applyBorder="1" applyAlignment="1" applyProtection="1">
      <alignment horizontal="right"/>
      <protection hidden="1"/>
    </xf>
    <xf numFmtId="179" fontId="1" fillId="4" borderId="0" xfId="13" applyNumberFormat="1" applyFill="1" applyBorder="1" applyAlignment="1" applyProtection="1">
      <alignment horizontal="right"/>
      <protection hidden="1"/>
    </xf>
    <xf numFmtId="179" fontId="1" fillId="3" borderId="0" xfId="13" applyNumberFormat="1" applyFont="1" applyFill="1" applyBorder="1" applyAlignment="1" applyProtection="1">
      <alignment horizontal="right"/>
      <protection locked="0" hidden="1"/>
    </xf>
    <xf numFmtId="179" fontId="1" fillId="14" borderId="0" xfId="13" applyNumberFormat="1" applyFont="1" applyFill="1" applyBorder="1" applyAlignment="1" applyProtection="1">
      <alignment horizontal="right"/>
      <protection hidden="1"/>
    </xf>
    <xf numFmtId="179" fontId="1" fillId="18" borderId="0" xfId="13" applyNumberFormat="1" applyFill="1" applyBorder="1" applyAlignment="1" applyProtection="1">
      <alignment horizontal="right"/>
      <protection hidden="1"/>
    </xf>
    <xf numFmtId="179" fontId="1" fillId="3" borderId="20" xfId="13" applyNumberFormat="1" applyFill="1" applyBorder="1" applyAlignment="1" applyProtection="1">
      <alignment horizontal="right"/>
      <protection hidden="1"/>
    </xf>
    <xf numFmtId="179" fontId="1" fillId="4" borderId="20" xfId="13" applyNumberFormat="1" applyFill="1" applyBorder="1" applyAlignment="1" applyProtection="1">
      <alignment horizontal="right"/>
      <protection hidden="1"/>
    </xf>
    <xf numFmtId="179" fontId="1" fillId="14" borderId="20" xfId="13" applyNumberFormat="1" applyFill="1" applyBorder="1" applyAlignment="1" applyProtection="1">
      <alignment horizontal="right"/>
      <protection hidden="1"/>
    </xf>
    <xf numFmtId="179" fontId="1" fillId="8" borderId="20" xfId="13" applyNumberFormat="1" applyFill="1" applyBorder="1" applyAlignment="1" applyProtection="1">
      <alignment horizontal="right"/>
      <protection hidden="1"/>
    </xf>
    <xf numFmtId="179" fontId="1" fillId="2" borderId="20" xfId="13" applyNumberFormat="1" applyFill="1" applyBorder="1" applyAlignment="1" applyProtection="1">
      <alignment horizontal="right"/>
      <protection hidden="1"/>
    </xf>
    <xf numFmtId="179" fontId="1" fillId="6" borderId="20" xfId="13" applyNumberFormat="1" applyFill="1" applyBorder="1" applyAlignment="1" applyProtection="1">
      <alignment horizontal="right"/>
      <protection hidden="1"/>
    </xf>
    <xf numFmtId="179" fontId="2" fillId="7" borderId="33" xfId="13" applyNumberFormat="1" applyFont="1" applyFill="1" applyBorder="1" applyAlignment="1" applyProtection="1">
      <alignment horizontal="right"/>
      <protection hidden="1"/>
    </xf>
    <xf numFmtId="49" fontId="1" fillId="19" borderId="0" xfId="13" applyNumberFormat="1" applyFont="1" applyFill="1" applyBorder="1" applyAlignment="1" applyProtection="1">
      <alignment horizontal="left"/>
      <protection hidden="1"/>
    </xf>
    <xf numFmtId="0" fontId="1" fillId="19" borderId="0" xfId="13" applyFill="1" applyBorder="1" applyAlignment="1" applyProtection="1">
      <alignment horizontal="center"/>
      <protection hidden="1"/>
    </xf>
    <xf numFmtId="0" fontId="1" fillId="19" borderId="0" xfId="13" applyFill="1" applyProtection="1"/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FTHDAC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FTHAV.xlsx" TargetMode="External"/><Relationship Id="rId1" Type="http://schemas.openxmlformats.org/officeDocument/2006/relationships/hyperlink" Target="VBIFTH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260"/>
  <sheetViews>
    <sheetView tabSelected="1" zoomScaleNormal="100" workbookViewId="0">
      <selection activeCell="C3" sqref="C3"/>
    </sheetView>
  </sheetViews>
  <sheetFormatPr defaultRowHeight="12.75" x14ac:dyDescent="0.2"/>
  <cols>
    <col min="1" max="1" width="31.7109375" style="4" customWidth="1"/>
    <col min="2" max="2" width="5.5703125" style="17" customWidth="1"/>
    <col min="3" max="3" width="18" style="4" customWidth="1"/>
    <col min="4" max="4" width="1.5703125" style="26" customWidth="1"/>
    <col min="5" max="5" width="5" style="26" customWidth="1"/>
    <col min="6" max="6" width="18.5703125" style="26" customWidth="1"/>
    <col min="7" max="7" width="17.5703125" style="26" customWidth="1"/>
    <col min="8" max="8" width="2.85546875" style="26" customWidth="1"/>
    <col min="9" max="9" width="17.140625" style="4" customWidth="1"/>
    <col min="10" max="10" width="16.7109375" style="4" customWidth="1"/>
    <col min="11" max="11" width="12.28515625" style="4" customWidth="1"/>
    <col min="12" max="12" width="15.85546875" style="4" bestFit="1" customWidth="1"/>
    <col min="13" max="21" width="9.140625" style="4"/>
    <col min="22" max="22" width="12.140625" style="4" bestFit="1" customWidth="1"/>
    <col min="23" max="16384" width="9.140625" style="4"/>
  </cols>
  <sheetData>
    <row r="1" spans="1:12" ht="13.5" thickTop="1" x14ac:dyDescent="0.2">
      <c r="A1" s="98" t="s">
        <v>77</v>
      </c>
      <c r="B1" s="98"/>
      <c r="C1" s="98"/>
      <c r="D1" s="98"/>
      <c r="E1" s="98"/>
      <c r="F1" s="98"/>
      <c r="G1" s="1"/>
      <c r="I1" s="1"/>
      <c r="J1" s="2"/>
      <c r="K1" s="3"/>
      <c r="L1" s="3"/>
    </row>
    <row r="2" spans="1:12" x14ac:dyDescent="0.2">
      <c r="A2" s="5"/>
      <c r="B2" s="5"/>
      <c r="C2" s="5"/>
      <c r="D2" s="5"/>
      <c r="E2" s="5"/>
      <c r="F2" s="5"/>
      <c r="G2" s="5"/>
      <c r="I2" s="5"/>
      <c r="J2" s="6"/>
      <c r="K2" s="6"/>
      <c r="L2" s="6"/>
    </row>
    <row r="3" spans="1:12" x14ac:dyDescent="0.2">
      <c r="A3" s="5" t="s">
        <v>0</v>
      </c>
      <c r="B3" s="5"/>
      <c r="C3" s="43"/>
      <c r="D3" s="44"/>
      <c r="E3" s="130"/>
      <c r="F3" s="130"/>
      <c r="G3" s="104"/>
      <c r="I3" s="5"/>
      <c r="J3" s="6"/>
      <c r="K3" s="6"/>
      <c r="L3" s="7"/>
    </row>
    <row r="4" spans="1:12" x14ac:dyDescent="0.2">
      <c r="A4" s="5" t="s">
        <v>16</v>
      </c>
      <c r="B4" s="5"/>
      <c r="C4" s="45"/>
      <c r="D4" s="46"/>
      <c r="E4" s="131"/>
      <c r="F4" s="131"/>
      <c r="G4" s="12"/>
      <c r="J4" s="9"/>
      <c r="K4" s="6"/>
    </row>
    <row r="5" spans="1:12" x14ac:dyDescent="0.2">
      <c r="A5" s="13" t="s">
        <v>17</v>
      </c>
      <c r="B5" s="13"/>
      <c r="C5" s="137">
        <v>0</v>
      </c>
      <c r="D5" s="10"/>
      <c r="E5" s="10"/>
      <c r="F5" s="10"/>
      <c r="G5" s="10"/>
      <c r="H5" s="8"/>
      <c r="I5" s="6"/>
      <c r="J5" s="10"/>
      <c r="K5" s="6"/>
    </row>
    <row r="6" spans="1:12" x14ac:dyDescent="0.2">
      <c r="A6" s="13" t="s">
        <v>18</v>
      </c>
      <c r="B6" s="13"/>
      <c r="C6" s="137">
        <v>0</v>
      </c>
      <c r="D6" s="10"/>
      <c r="E6" s="10"/>
      <c r="F6" s="10"/>
      <c r="G6" s="10"/>
      <c r="H6" s="8"/>
      <c r="I6" s="6"/>
      <c r="J6" s="10"/>
      <c r="K6" s="6"/>
    </row>
    <row r="7" spans="1:12" x14ac:dyDescent="0.2">
      <c r="A7" s="11" t="s">
        <v>19</v>
      </c>
      <c r="B7" s="11"/>
      <c r="C7" s="138">
        <f>C5+C6</f>
        <v>0</v>
      </c>
      <c r="D7" s="10"/>
      <c r="E7" s="10"/>
      <c r="F7" s="10"/>
      <c r="G7" s="10"/>
      <c r="H7" s="8"/>
      <c r="I7" s="6"/>
      <c r="J7" s="10"/>
      <c r="K7" s="6"/>
    </row>
    <row r="8" spans="1:12" ht="15" x14ac:dyDescent="0.25">
      <c r="A8" s="59" t="s">
        <v>20</v>
      </c>
      <c r="B8" s="59"/>
      <c r="C8" s="139"/>
      <c r="D8" s="10"/>
      <c r="E8" s="10"/>
      <c r="F8" s="10"/>
      <c r="G8" s="10"/>
      <c r="H8" s="8"/>
      <c r="I8" s="6"/>
      <c r="J8" s="10"/>
      <c r="K8" s="6"/>
    </row>
    <row r="9" spans="1:12" x14ac:dyDescent="0.2">
      <c r="A9" s="12" t="s">
        <v>22</v>
      </c>
      <c r="B9" s="12"/>
      <c r="C9" s="50" t="s">
        <v>15</v>
      </c>
      <c r="D9" s="105"/>
      <c r="E9" s="105"/>
      <c r="F9" s="105"/>
      <c r="G9" s="105"/>
      <c r="H9" s="8"/>
      <c r="J9" s="9"/>
      <c r="K9" s="6"/>
    </row>
    <row r="10" spans="1:12" x14ac:dyDescent="0.2">
      <c r="A10" s="12" t="s">
        <v>21</v>
      </c>
      <c r="B10" s="12"/>
      <c r="C10" s="140">
        <v>0</v>
      </c>
      <c r="D10" s="106"/>
      <c r="E10" s="106"/>
      <c r="F10" s="106"/>
      <c r="G10" s="106"/>
      <c r="H10" s="8"/>
      <c r="J10" s="9"/>
      <c r="K10" s="6"/>
    </row>
    <row r="11" spans="1:12" x14ac:dyDescent="0.2">
      <c r="A11" s="12" t="s">
        <v>23</v>
      </c>
      <c r="B11" s="12"/>
      <c r="C11" s="50" t="s">
        <v>15</v>
      </c>
      <c r="D11" s="105"/>
      <c r="E11" s="105"/>
      <c r="F11" s="105"/>
      <c r="G11" s="105"/>
      <c r="H11" s="8"/>
      <c r="I11" s="8"/>
      <c r="J11" s="13"/>
      <c r="K11" s="6"/>
      <c r="L11" s="10"/>
    </row>
    <row r="12" spans="1:12" x14ac:dyDescent="0.2">
      <c r="A12" s="12" t="s">
        <v>24</v>
      </c>
      <c r="B12" s="12"/>
      <c r="C12" s="50" t="s">
        <v>15</v>
      </c>
      <c r="D12" s="105"/>
      <c r="E12" s="105"/>
      <c r="F12" s="105"/>
      <c r="G12" s="105"/>
      <c r="H12" s="12"/>
      <c r="J12" s="9"/>
      <c r="K12" s="6"/>
      <c r="L12" s="6"/>
    </row>
    <row r="13" spans="1:12" x14ac:dyDescent="0.2">
      <c r="A13" s="12" t="s">
        <v>25</v>
      </c>
      <c r="B13" s="12"/>
      <c r="C13" s="50" t="s">
        <v>15</v>
      </c>
      <c r="D13" s="105"/>
      <c r="E13" s="105"/>
      <c r="F13" s="105"/>
      <c r="G13" s="105"/>
      <c r="H13" s="12"/>
      <c r="I13" s="5"/>
      <c r="J13" s="6"/>
      <c r="K13" s="6"/>
      <c r="L13" s="6"/>
    </row>
    <row r="14" spans="1:12" ht="13.5" thickBot="1" x14ac:dyDescent="0.25">
      <c r="A14" s="14" t="s">
        <v>2</v>
      </c>
      <c r="B14" s="14"/>
      <c r="C14" s="5"/>
      <c r="D14" s="5"/>
      <c r="E14" s="5"/>
      <c r="F14" s="5"/>
      <c r="G14" s="5"/>
      <c r="H14" s="5"/>
      <c r="I14" s="5"/>
      <c r="J14" s="6"/>
      <c r="K14" s="6"/>
      <c r="L14" s="6"/>
    </row>
    <row r="15" spans="1:12" ht="14.25" thickTop="1" thickBot="1" x14ac:dyDescent="0.25">
      <c r="A15" s="51" t="s">
        <v>26</v>
      </c>
      <c r="B15" s="109"/>
      <c r="C15" s="5"/>
      <c r="D15" s="5"/>
      <c r="E15" s="5"/>
      <c r="F15" s="5"/>
      <c r="G15" s="5"/>
      <c r="H15" s="5"/>
      <c r="I15" s="5"/>
      <c r="J15" s="6"/>
      <c r="K15" s="6"/>
      <c r="L15" s="6"/>
    </row>
    <row r="16" spans="1:12" ht="14.25" thickTop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</row>
    <row r="17" spans="1:12" ht="14.25" thickTop="1" thickBot="1" x14ac:dyDescent="0.25">
      <c r="A17" s="52" t="s">
        <v>27</v>
      </c>
      <c r="B17" s="110"/>
      <c r="C17" s="5"/>
      <c r="D17" s="5"/>
      <c r="E17" s="5"/>
      <c r="F17" s="4"/>
      <c r="G17" s="143">
        <f>IF(AND(C9="oui",C13="oui"),K151-250,K151)</f>
        <v>0</v>
      </c>
      <c r="H17" s="5"/>
      <c r="K17" s="9"/>
    </row>
    <row r="18" spans="1:12" ht="13.5" thickTop="1" x14ac:dyDescent="0.2">
      <c r="A18" s="12" t="s">
        <v>28</v>
      </c>
      <c r="B18" s="12"/>
      <c r="C18" s="8"/>
      <c r="D18" s="8"/>
      <c r="E18" s="8"/>
      <c r="F18" s="141">
        <f>C7*10/100</f>
        <v>0</v>
      </c>
      <c r="G18" s="144"/>
      <c r="H18" s="8"/>
      <c r="K18" s="13"/>
      <c r="L18" s="10"/>
    </row>
    <row r="19" spans="1:12" x14ac:dyDescent="0.2">
      <c r="A19" s="12"/>
      <c r="B19" s="12"/>
      <c r="C19" s="12" t="s">
        <v>33</v>
      </c>
      <c r="D19" s="12"/>
      <c r="E19" s="12"/>
      <c r="F19" s="141">
        <f>IF(C9="oui",-F18/2,0)</f>
        <v>0</v>
      </c>
      <c r="G19" s="144"/>
      <c r="H19" s="8"/>
      <c r="K19" s="13"/>
      <c r="L19" s="10"/>
    </row>
    <row r="20" spans="1:12" x14ac:dyDescent="0.2">
      <c r="A20" s="12"/>
      <c r="B20" s="12"/>
      <c r="C20" s="12" t="s">
        <v>34</v>
      </c>
      <c r="D20" s="12"/>
      <c r="E20" s="12"/>
      <c r="F20" s="141">
        <f>IF(D10&gt;(F18+F19),-(F18+F19),-D10)</f>
        <v>0</v>
      </c>
      <c r="G20" s="144"/>
      <c r="H20" s="8"/>
      <c r="K20" s="13"/>
      <c r="L20" s="10"/>
    </row>
    <row r="21" spans="1:12" x14ac:dyDescent="0.2">
      <c r="A21" s="12"/>
      <c r="B21" s="12"/>
      <c r="C21" s="12" t="s">
        <v>4</v>
      </c>
      <c r="D21" s="12"/>
      <c r="E21" s="12"/>
      <c r="F21" s="142">
        <f>E222</f>
        <v>0</v>
      </c>
      <c r="G21" s="144"/>
      <c r="H21" s="8"/>
      <c r="K21" s="13"/>
      <c r="L21" s="10"/>
    </row>
    <row r="22" spans="1:12" x14ac:dyDescent="0.2">
      <c r="A22" s="12"/>
      <c r="B22" s="12"/>
      <c r="C22" s="12" t="s">
        <v>35</v>
      </c>
      <c r="D22" s="12"/>
      <c r="E22" s="12"/>
      <c r="F22" s="141">
        <f>H221</f>
        <v>0</v>
      </c>
      <c r="G22" s="144"/>
      <c r="H22" s="8"/>
      <c r="K22" s="13"/>
      <c r="L22" s="10"/>
    </row>
    <row r="23" spans="1:12" x14ac:dyDescent="0.2">
      <c r="A23" s="12" t="s">
        <v>29</v>
      </c>
      <c r="B23" s="12"/>
      <c r="C23" s="8"/>
      <c r="D23" s="8"/>
      <c r="E23" s="8"/>
      <c r="F23" s="137">
        <v>0</v>
      </c>
      <c r="G23" s="144"/>
      <c r="H23" s="8"/>
      <c r="K23" s="6"/>
      <c r="L23" s="6"/>
    </row>
    <row r="24" spans="1:12" x14ac:dyDescent="0.2">
      <c r="A24" s="12" t="s">
        <v>30</v>
      </c>
      <c r="B24" s="12"/>
      <c r="C24" s="102">
        <v>0</v>
      </c>
      <c r="D24" s="107"/>
      <c r="E24" s="107"/>
      <c r="F24" s="141">
        <f>C24*30</f>
        <v>0</v>
      </c>
      <c r="G24" s="144"/>
      <c r="H24" s="8"/>
      <c r="K24" s="6"/>
      <c r="L24" s="6"/>
    </row>
    <row r="25" spans="1:12" ht="13.5" thickBot="1" x14ac:dyDescent="0.25">
      <c r="A25" s="12" t="s">
        <v>31</v>
      </c>
      <c r="B25" s="12"/>
      <c r="C25" s="8"/>
      <c r="D25" s="8"/>
      <c r="E25" s="8"/>
      <c r="F25" s="137">
        <v>770</v>
      </c>
      <c r="G25" s="144"/>
      <c r="H25" s="8"/>
      <c r="K25" s="6"/>
      <c r="L25" s="6"/>
    </row>
    <row r="26" spans="1:12" ht="14.25" thickTop="1" thickBot="1" x14ac:dyDescent="0.25">
      <c r="A26" s="53" t="s">
        <v>32</v>
      </c>
      <c r="B26" s="12"/>
      <c r="C26" s="8"/>
      <c r="D26" s="8"/>
      <c r="E26" s="8"/>
      <c r="F26" s="4"/>
      <c r="G26" s="143">
        <f>SUM(F18:F25)</f>
        <v>770</v>
      </c>
      <c r="H26" s="8"/>
      <c r="K26" s="6"/>
      <c r="L26" s="6"/>
    </row>
    <row r="27" spans="1:12" ht="14.25" thickTop="1" thickBot="1" x14ac:dyDescent="0.25">
      <c r="C27" s="8"/>
      <c r="D27" s="8"/>
      <c r="E27" s="8"/>
      <c r="F27" s="54" t="s">
        <v>36</v>
      </c>
      <c r="G27" s="145">
        <f>(G17+F25)*21%</f>
        <v>161.69999999999999</v>
      </c>
      <c r="H27" s="8"/>
      <c r="K27" s="6"/>
      <c r="L27" s="6"/>
    </row>
    <row r="28" spans="1:12" ht="14.25" thickTop="1" thickBot="1" x14ac:dyDescent="0.25">
      <c r="A28" s="17"/>
      <c r="C28" s="8"/>
      <c r="D28" s="8"/>
      <c r="E28" s="8"/>
      <c r="F28" s="18"/>
      <c r="G28" s="144"/>
      <c r="H28" s="8"/>
      <c r="K28" s="6"/>
      <c r="L28" s="6"/>
    </row>
    <row r="29" spans="1:12" ht="14.25" thickTop="1" thickBot="1" x14ac:dyDescent="0.25">
      <c r="A29" s="55" t="s">
        <v>37</v>
      </c>
      <c r="B29" s="111"/>
      <c r="C29" s="8"/>
      <c r="D29" s="8"/>
      <c r="E29" s="8"/>
      <c r="F29" s="20"/>
      <c r="G29" s="146">
        <f>SUM(G17:G27)</f>
        <v>931.7</v>
      </c>
      <c r="H29" s="8"/>
      <c r="K29" s="6"/>
      <c r="L29" s="6"/>
    </row>
    <row r="30" spans="1:12" ht="14.25" thickTop="1" thickBot="1" x14ac:dyDescent="0.25">
      <c r="A30" s="12"/>
      <c r="B30" s="12"/>
      <c r="C30" s="8"/>
      <c r="D30" s="8"/>
      <c r="E30" s="8"/>
      <c r="F30" s="20"/>
      <c r="G30" s="147"/>
      <c r="H30" s="8"/>
      <c r="K30" s="6"/>
      <c r="L30" s="6"/>
    </row>
    <row r="31" spans="1:12" ht="14.25" thickTop="1" thickBot="1" x14ac:dyDescent="0.25">
      <c r="A31" s="56" t="s">
        <v>38</v>
      </c>
      <c r="B31" s="109"/>
      <c r="C31" s="8"/>
      <c r="D31" s="8"/>
      <c r="E31" s="8"/>
      <c r="F31" s="15"/>
      <c r="G31" s="6"/>
      <c r="H31" s="8"/>
      <c r="K31" s="6"/>
      <c r="L31" s="6"/>
    </row>
    <row r="32" spans="1:12" ht="13.5" thickTop="1" x14ac:dyDescent="0.2">
      <c r="A32" s="12"/>
      <c r="B32" s="12"/>
      <c r="C32" s="8"/>
      <c r="D32" s="8"/>
      <c r="E32" s="8"/>
      <c r="F32" s="15"/>
      <c r="G32" s="6"/>
      <c r="H32" s="8"/>
      <c r="K32" s="6"/>
      <c r="L32" s="6"/>
    </row>
    <row r="33" spans="1:12" x14ac:dyDescent="0.2">
      <c r="A33" s="12" t="s">
        <v>39</v>
      </c>
      <c r="B33" s="12"/>
      <c r="C33" s="8"/>
      <c r="D33" s="8"/>
      <c r="E33" s="8"/>
      <c r="F33" s="137">
        <v>0</v>
      </c>
      <c r="G33" s="6"/>
      <c r="H33" s="8"/>
      <c r="K33" s="6"/>
      <c r="L33" s="6"/>
    </row>
    <row r="34" spans="1:12" x14ac:dyDescent="0.2">
      <c r="A34" s="12" t="s">
        <v>40</v>
      </c>
      <c r="B34" s="12"/>
      <c r="C34" s="8"/>
      <c r="D34" s="8"/>
      <c r="E34" s="8"/>
      <c r="F34" s="137">
        <v>0</v>
      </c>
      <c r="G34" s="6"/>
      <c r="H34" s="8"/>
      <c r="K34" s="6"/>
      <c r="L34" s="6"/>
    </row>
    <row r="35" spans="1:12" x14ac:dyDescent="0.2">
      <c r="A35" s="12" t="s">
        <v>41</v>
      </c>
      <c r="B35" s="12"/>
      <c r="C35" s="8"/>
      <c r="D35" s="8"/>
      <c r="E35" s="8"/>
      <c r="F35" s="137">
        <v>0</v>
      </c>
      <c r="G35" s="6"/>
      <c r="H35" s="8"/>
      <c r="K35" s="6"/>
      <c r="L35" s="6"/>
    </row>
    <row r="36" spans="1:12" x14ac:dyDescent="0.2">
      <c r="A36" s="12" t="s">
        <v>42</v>
      </c>
      <c r="B36" s="166"/>
      <c r="C36" s="102">
        <v>0</v>
      </c>
      <c r="D36" s="167"/>
      <c r="E36" s="166"/>
      <c r="F36" s="141">
        <f>C36*50</f>
        <v>0</v>
      </c>
      <c r="G36" s="6"/>
      <c r="H36" s="8"/>
      <c r="K36" s="6"/>
      <c r="L36" s="6"/>
    </row>
    <row r="37" spans="1:12" ht="13.5" thickBot="1" x14ac:dyDescent="0.25">
      <c r="A37" s="12" t="s">
        <v>43</v>
      </c>
      <c r="B37" s="12"/>
      <c r="C37" s="8"/>
      <c r="D37" s="8"/>
      <c r="E37" s="8"/>
      <c r="F37" s="137">
        <v>0</v>
      </c>
      <c r="G37" s="6"/>
      <c r="H37" s="8"/>
      <c r="K37" s="6"/>
      <c r="L37" s="6"/>
    </row>
    <row r="38" spans="1:12" ht="14.25" thickTop="1" thickBot="1" x14ac:dyDescent="0.25">
      <c r="A38" s="16" t="s">
        <v>44</v>
      </c>
      <c r="B38" s="12"/>
      <c r="C38" s="8"/>
      <c r="D38" s="8"/>
      <c r="E38" s="8"/>
      <c r="F38" s="4"/>
      <c r="G38" s="148">
        <f>SUM(F33:F37)</f>
        <v>0</v>
      </c>
      <c r="H38" s="8"/>
      <c r="K38" s="6"/>
      <c r="L38" s="10"/>
    </row>
    <row r="39" spans="1:12" ht="14.25" thickTop="1" thickBot="1" x14ac:dyDescent="0.25">
      <c r="A39" s="57"/>
      <c r="B39" s="8"/>
      <c r="C39" s="8"/>
      <c r="D39" s="8"/>
      <c r="E39" s="8"/>
      <c r="F39" s="54" t="s">
        <v>36</v>
      </c>
      <c r="G39" s="145">
        <f>(F33+F36+F37)*21%</f>
        <v>0</v>
      </c>
      <c r="H39" s="8"/>
      <c r="K39" s="6"/>
      <c r="L39" s="10"/>
    </row>
    <row r="40" spans="1:12" ht="14.25" thickTop="1" thickBot="1" x14ac:dyDescent="0.25">
      <c r="A40" s="58"/>
      <c r="B40" s="8"/>
      <c r="C40" s="8"/>
      <c r="D40" s="8"/>
      <c r="E40" s="8"/>
      <c r="F40" s="49"/>
      <c r="G40" s="144"/>
      <c r="H40" s="8"/>
      <c r="K40" s="6"/>
      <c r="L40" s="10"/>
    </row>
    <row r="41" spans="1:12" ht="14.25" thickTop="1" thickBot="1" x14ac:dyDescent="0.25">
      <c r="A41" s="47" t="s">
        <v>45</v>
      </c>
      <c r="B41" s="111"/>
      <c r="C41" s="8"/>
      <c r="D41" s="8"/>
      <c r="E41" s="8"/>
      <c r="F41" s="48"/>
      <c r="G41" s="149">
        <f>SUM(G38:G39)</f>
        <v>0</v>
      </c>
      <c r="H41" s="8"/>
      <c r="J41" s="17"/>
      <c r="K41" s="6"/>
      <c r="L41" s="10"/>
    </row>
    <row r="42" spans="1:12" ht="13.5" thickTop="1" x14ac:dyDescent="0.2">
      <c r="A42" s="9"/>
      <c r="B42" s="114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pans="1:12" x14ac:dyDescent="0.2">
      <c r="A43" s="73" t="s">
        <v>48</v>
      </c>
      <c r="B43" s="5"/>
      <c r="C43" s="5"/>
      <c r="D43" s="5"/>
      <c r="E43" s="5"/>
      <c r="F43" s="5"/>
      <c r="G43" s="5"/>
      <c r="H43" s="5"/>
      <c r="I43" s="5"/>
      <c r="J43" s="7"/>
      <c r="K43" s="6"/>
      <c r="L43" s="6"/>
    </row>
    <row r="44" spans="1:12" ht="13.5" thickBot="1" x14ac:dyDescent="0.25">
      <c r="A44" s="5"/>
      <c r="B44" s="5"/>
      <c r="C44" s="5"/>
      <c r="D44" s="5"/>
      <c r="E44" s="5"/>
      <c r="F44" s="5"/>
      <c r="G44" s="5"/>
      <c r="H44" s="5"/>
      <c r="I44" s="5"/>
      <c r="J44" s="7"/>
      <c r="K44" s="6"/>
      <c r="L44" s="6"/>
    </row>
    <row r="45" spans="1:12" ht="13.5" thickTop="1" x14ac:dyDescent="0.2">
      <c r="A45" s="74" t="s">
        <v>49</v>
      </c>
      <c r="B45" s="112"/>
      <c r="C45" s="75" t="s">
        <v>50</v>
      </c>
      <c r="D45" s="75"/>
      <c r="E45" s="75"/>
      <c r="F45" s="75"/>
      <c r="G45" s="150">
        <v>0</v>
      </c>
      <c r="H45" s="75"/>
      <c r="I45" s="75"/>
      <c r="J45" s="76"/>
    </row>
    <row r="46" spans="1:12" x14ac:dyDescent="0.2">
      <c r="A46" s="77"/>
      <c r="B46" s="8"/>
      <c r="C46" s="6" t="s">
        <v>51</v>
      </c>
      <c r="D46" s="6"/>
      <c r="E46" s="6"/>
      <c r="F46" s="6"/>
      <c r="G46" s="151">
        <v>0</v>
      </c>
      <c r="H46" s="17"/>
      <c r="I46" s="17"/>
      <c r="J46" s="78"/>
    </row>
    <row r="47" spans="1:12" x14ac:dyDescent="0.2">
      <c r="A47" s="77"/>
      <c r="B47" s="8"/>
      <c r="C47" s="6" t="s">
        <v>19</v>
      </c>
      <c r="D47" s="6"/>
      <c r="E47" s="6"/>
      <c r="F47" s="6"/>
      <c r="G47" s="152">
        <f>SUM(G45:G46)</f>
        <v>0</v>
      </c>
      <c r="H47" s="17"/>
      <c r="I47" s="17"/>
      <c r="J47" s="78"/>
    </row>
    <row r="48" spans="1:12" x14ac:dyDescent="0.2">
      <c r="A48" s="77"/>
      <c r="B48" s="8"/>
      <c r="C48" s="6"/>
      <c r="D48" s="6"/>
      <c r="E48" s="6"/>
      <c r="F48" s="6"/>
      <c r="G48" s="144"/>
      <c r="H48" s="17"/>
      <c r="I48" s="17"/>
      <c r="J48" s="78"/>
    </row>
    <row r="49" spans="1:10" x14ac:dyDescent="0.2">
      <c r="A49" s="79" t="s">
        <v>52</v>
      </c>
      <c r="B49" s="113"/>
      <c r="C49" s="6" t="s">
        <v>50</v>
      </c>
      <c r="D49" s="6"/>
      <c r="E49" s="6"/>
      <c r="F49" s="6"/>
      <c r="G49" s="139">
        <v>0</v>
      </c>
      <c r="H49" s="17"/>
      <c r="I49" s="17"/>
      <c r="J49" s="78"/>
    </row>
    <row r="50" spans="1:10" x14ac:dyDescent="0.2">
      <c r="A50" s="80"/>
      <c r="B50" s="113"/>
      <c r="C50" s="6" t="s">
        <v>51</v>
      </c>
      <c r="D50" s="6"/>
      <c r="E50" s="6"/>
      <c r="F50" s="6"/>
      <c r="G50" s="139">
        <v>0</v>
      </c>
      <c r="H50" s="17"/>
      <c r="I50" s="17"/>
      <c r="J50" s="78"/>
    </row>
    <row r="51" spans="1:10" x14ac:dyDescent="0.2">
      <c r="A51" s="80"/>
      <c r="B51" s="113"/>
      <c r="C51" s="6" t="s">
        <v>19</v>
      </c>
      <c r="D51" s="6"/>
      <c r="E51" s="6"/>
      <c r="F51" s="6"/>
      <c r="G51" s="153">
        <f>SUM(G49:G50)</f>
        <v>0</v>
      </c>
      <c r="H51" s="17"/>
      <c r="I51" s="17"/>
      <c r="J51" s="78"/>
    </row>
    <row r="52" spans="1:10" x14ac:dyDescent="0.2">
      <c r="A52" s="83" t="s">
        <v>2</v>
      </c>
      <c r="B52" s="14"/>
      <c r="C52" s="5"/>
      <c r="D52" s="5"/>
      <c r="E52" s="5"/>
      <c r="F52" s="5"/>
      <c r="G52" s="154"/>
      <c r="H52" s="6"/>
      <c r="I52" s="6"/>
      <c r="J52" s="82"/>
    </row>
    <row r="53" spans="1:10" x14ac:dyDescent="0.2">
      <c r="A53" s="77"/>
      <c r="B53" s="8"/>
      <c r="C53" s="8"/>
      <c r="D53" s="8"/>
      <c r="E53" s="8"/>
      <c r="F53" s="8"/>
      <c r="G53" s="144"/>
      <c r="H53" s="6"/>
      <c r="I53" s="6" t="s">
        <v>53</v>
      </c>
      <c r="J53" s="159">
        <f>IF(G51&gt;G47,J182+(J195-J208),J170)</f>
        <v>0</v>
      </c>
    </row>
    <row r="54" spans="1:10" x14ac:dyDescent="0.2">
      <c r="A54" s="81" t="s">
        <v>54</v>
      </c>
      <c r="B54" s="12"/>
      <c r="C54" s="8"/>
      <c r="D54" s="8"/>
      <c r="E54" s="8"/>
      <c r="F54" s="8"/>
      <c r="G54" s="141">
        <f>L110</f>
        <v>75</v>
      </c>
      <c r="H54" s="6"/>
      <c r="I54" s="13" t="s">
        <v>55</v>
      </c>
      <c r="J54" s="160">
        <f>J53*21/100</f>
        <v>0</v>
      </c>
    </row>
    <row r="55" spans="1:10" x14ac:dyDescent="0.2">
      <c r="A55" s="81" t="s">
        <v>56</v>
      </c>
      <c r="B55" s="12"/>
      <c r="C55" s="8"/>
      <c r="D55" s="8"/>
      <c r="E55" s="8"/>
      <c r="F55" s="8"/>
      <c r="G55" s="137">
        <v>0</v>
      </c>
      <c r="H55" s="6"/>
      <c r="I55" s="6"/>
      <c r="J55" s="82"/>
    </row>
    <row r="56" spans="1:10" x14ac:dyDescent="0.2">
      <c r="A56" s="81" t="s">
        <v>57</v>
      </c>
      <c r="B56" s="12"/>
      <c r="C56" s="8"/>
      <c r="D56" s="8"/>
      <c r="E56" s="8"/>
      <c r="F56" s="158">
        <f>(A117+ROUNDDOWN((G45+G46-1)/H118,0)*A118)</f>
        <v>117.11</v>
      </c>
      <c r="G56" s="144"/>
      <c r="H56" s="6"/>
      <c r="I56" s="6"/>
      <c r="J56" s="82"/>
    </row>
    <row r="57" spans="1:10" x14ac:dyDescent="0.2">
      <c r="A57" s="81" t="s">
        <v>58</v>
      </c>
      <c r="B57" s="12"/>
      <c r="C57" s="8"/>
      <c r="D57" s="8"/>
      <c r="E57" s="8"/>
      <c r="F57" s="158">
        <f>(A117+ROUNDDOWN((G49+G50-1)/H118,0)*A118)</f>
        <v>117.11</v>
      </c>
      <c r="G57" s="144"/>
      <c r="H57" s="6"/>
      <c r="I57" s="6"/>
      <c r="J57" s="82"/>
    </row>
    <row r="58" spans="1:10" x14ac:dyDescent="0.2">
      <c r="A58" s="81" t="s">
        <v>59</v>
      </c>
      <c r="B58" s="12"/>
      <c r="C58" s="8"/>
      <c r="D58" s="8"/>
      <c r="E58" s="8"/>
      <c r="F58" s="158">
        <f>IF(G51&gt;G47,(G51-G47)*0.3%,0)</f>
        <v>0</v>
      </c>
      <c r="G58" s="144"/>
      <c r="H58" s="6"/>
      <c r="I58" s="6"/>
      <c r="J58" s="82"/>
    </row>
    <row r="59" spans="1:10" x14ac:dyDescent="0.2">
      <c r="A59" s="81" t="s">
        <v>60</v>
      </c>
      <c r="B59" s="12"/>
      <c r="C59" s="8"/>
      <c r="D59" s="8"/>
      <c r="E59" s="8"/>
      <c r="F59" s="8"/>
      <c r="G59" s="141">
        <f>I125+F58</f>
        <v>300</v>
      </c>
      <c r="H59" s="6"/>
      <c r="I59" s="6"/>
      <c r="J59" s="82"/>
    </row>
    <row r="60" spans="1:10" x14ac:dyDescent="0.2">
      <c r="A60" s="81" t="s">
        <v>61</v>
      </c>
      <c r="B60" s="12"/>
      <c r="C60" s="8"/>
      <c r="D60" s="8"/>
      <c r="E60" s="8"/>
      <c r="F60" s="8"/>
      <c r="G60" s="141">
        <v>0</v>
      </c>
      <c r="H60" s="6"/>
      <c r="I60" s="6"/>
      <c r="J60" s="82"/>
    </row>
    <row r="61" spans="1:10" x14ac:dyDescent="0.2">
      <c r="A61" s="77"/>
      <c r="B61" s="8"/>
      <c r="C61" s="8"/>
      <c r="D61" s="8"/>
      <c r="E61" s="8"/>
      <c r="F61" s="13" t="s">
        <v>55</v>
      </c>
      <c r="G61" s="155">
        <f>G60*21/100</f>
        <v>0</v>
      </c>
      <c r="H61" s="6"/>
      <c r="I61" s="6"/>
      <c r="J61" s="82"/>
    </row>
    <row r="62" spans="1:10" x14ac:dyDescent="0.2">
      <c r="A62" s="81" t="s">
        <v>62</v>
      </c>
      <c r="B62" s="12"/>
      <c r="C62" s="8"/>
      <c r="D62" s="8"/>
      <c r="E62" s="8"/>
      <c r="F62" s="8"/>
      <c r="G62" s="156">
        <v>770</v>
      </c>
      <c r="H62" s="6"/>
      <c r="I62" s="6"/>
      <c r="J62" s="82"/>
    </row>
    <row r="63" spans="1:10" x14ac:dyDescent="0.2">
      <c r="A63" s="77"/>
      <c r="B63" s="8"/>
      <c r="C63" s="8"/>
      <c r="D63" s="8"/>
      <c r="E63" s="8"/>
      <c r="F63" s="13" t="s">
        <v>55</v>
      </c>
      <c r="G63" s="155">
        <f>G62*21/100</f>
        <v>161.69999999999999</v>
      </c>
      <c r="H63" s="6"/>
      <c r="I63" s="6"/>
      <c r="J63" s="82"/>
    </row>
    <row r="64" spans="1:10" x14ac:dyDescent="0.2">
      <c r="A64" s="81" t="s">
        <v>63</v>
      </c>
      <c r="B64" s="12"/>
      <c r="C64" s="8"/>
      <c r="D64" s="8"/>
      <c r="E64" s="8"/>
      <c r="F64" s="12"/>
      <c r="G64" s="137">
        <v>0</v>
      </c>
      <c r="H64" s="6"/>
      <c r="I64" s="6"/>
      <c r="J64" s="82"/>
    </row>
    <row r="65" spans="1:28" x14ac:dyDescent="0.2">
      <c r="A65" s="77"/>
      <c r="B65" s="8"/>
      <c r="C65" s="8"/>
      <c r="D65" s="8"/>
      <c r="E65" s="8"/>
      <c r="F65" s="13" t="s">
        <v>55</v>
      </c>
      <c r="G65" s="155">
        <f>G64*21/100</f>
        <v>0</v>
      </c>
      <c r="H65" s="6"/>
      <c r="I65" s="6"/>
      <c r="J65" s="82"/>
    </row>
    <row r="66" spans="1:28" x14ac:dyDescent="0.2">
      <c r="A66" s="77"/>
      <c r="B66" s="8"/>
      <c r="C66" s="8"/>
      <c r="D66" s="8"/>
      <c r="E66" s="8"/>
      <c r="F66" s="8"/>
      <c r="G66" s="144"/>
      <c r="H66" s="6"/>
      <c r="I66" s="6"/>
      <c r="J66" s="82"/>
    </row>
    <row r="67" spans="1:28" x14ac:dyDescent="0.2">
      <c r="A67" s="77"/>
      <c r="B67" s="8"/>
      <c r="C67" s="8"/>
      <c r="D67" s="8"/>
      <c r="E67" s="8"/>
      <c r="F67" s="8" t="s">
        <v>64</v>
      </c>
      <c r="G67" s="157">
        <f>A285</f>
        <v>0</v>
      </c>
      <c r="H67" s="6"/>
      <c r="I67" s="6" t="s">
        <v>65</v>
      </c>
      <c r="J67" s="161">
        <f>J53</f>
        <v>0</v>
      </c>
    </row>
    <row r="68" spans="1:28" x14ac:dyDescent="0.2">
      <c r="A68" s="77"/>
      <c r="B68" s="8"/>
      <c r="C68" s="8"/>
      <c r="D68" s="8"/>
      <c r="E68" s="8"/>
      <c r="F68" s="8"/>
      <c r="G68" s="8"/>
      <c r="H68" s="6"/>
      <c r="I68" s="6" t="s">
        <v>64</v>
      </c>
      <c r="J68" s="161">
        <f>G67</f>
        <v>0</v>
      </c>
    </row>
    <row r="69" spans="1:28" x14ac:dyDescent="0.2">
      <c r="A69" s="77"/>
      <c r="B69" s="8"/>
      <c r="C69" s="8"/>
      <c r="D69" s="8"/>
      <c r="E69" s="8"/>
      <c r="F69" s="8"/>
      <c r="G69" s="8"/>
      <c r="H69" s="6"/>
      <c r="I69" s="6" t="s">
        <v>66</v>
      </c>
      <c r="J69" s="162">
        <f>SUM(J67+G67)</f>
        <v>0</v>
      </c>
    </row>
    <row r="70" spans="1:28" x14ac:dyDescent="0.2">
      <c r="A70" s="84"/>
      <c r="B70" s="114"/>
      <c r="C70" s="9"/>
      <c r="D70" s="9"/>
      <c r="E70" s="9"/>
      <c r="F70" s="9"/>
      <c r="G70" s="9"/>
      <c r="H70" s="9"/>
      <c r="I70" s="9"/>
      <c r="J70" s="163"/>
    </row>
    <row r="71" spans="1:28" x14ac:dyDescent="0.2">
      <c r="A71" s="84"/>
      <c r="B71" s="114"/>
      <c r="C71" s="9"/>
      <c r="D71" s="9"/>
      <c r="E71" s="9"/>
      <c r="F71" s="9"/>
      <c r="G71" s="9"/>
      <c r="H71" s="9"/>
      <c r="I71" s="13" t="s">
        <v>67</v>
      </c>
      <c r="J71" s="164">
        <f>G61+G63+G65+J54</f>
        <v>161.69999999999999</v>
      </c>
    </row>
    <row r="72" spans="1:28" ht="13.5" thickBot="1" x14ac:dyDescent="0.25">
      <c r="A72" s="84"/>
      <c r="B72" s="114"/>
      <c r="C72" s="9"/>
      <c r="D72" s="9"/>
      <c r="E72" s="9"/>
      <c r="F72" s="9"/>
      <c r="G72" s="9"/>
      <c r="H72" s="9"/>
      <c r="I72" s="9"/>
      <c r="J72" s="163"/>
    </row>
    <row r="73" spans="1:28" ht="14.25" thickTop="1" thickBot="1" x14ac:dyDescent="0.25">
      <c r="A73" s="85"/>
      <c r="B73" s="86"/>
      <c r="C73" s="86"/>
      <c r="D73" s="86"/>
      <c r="E73" s="86"/>
      <c r="F73" s="86"/>
      <c r="G73" s="86"/>
      <c r="H73" s="86"/>
      <c r="I73" s="87" t="s">
        <v>68</v>
      </c>
      <c r="J73" s="165">
        <f>SUM(J69:J71)</f>
        <v>161.69999999999999</v>
      </c>
    </row>
    <row r="74" spans="1:28" ht="13.5" thickTop="1" x14ac:dyDescent="0.2">
      <c r="A74" s="9"/>
      <c r="B74" s="114"/>
      <c r="C74" s="9"/>
      <c r="D74" s="9"/>
      <c r="E74" s="9"/>
      <c r="F74" s="9"/>
      <c r="G74" s="9"/>
      <c r="H74" s="9"/>
      <c r="I74" s="9"/>
      <c r="J74" s="9"/>
      <c r="K74" s="9"/>
      <c r="L74" s="9"/>
    </row>
    <row r="75" spans="1:28" x14ac:dyDescent="0.2">
      <c r="A75" s="9"/>
      <c r="B75" s="114"/>
      <c r="C75" s="9"/>
      <c r="D75" s="9"/>
      <c r="E75" s="9"/>
      <c r="F75" s="9"/>
      <c r="G75" s="9"/>
      <c r="H75" s="9"/>
      <c r="I75" s="9"/>
      <c r="J75" s="9"/>
      <c r="K75" s="9"/>
      <c r="L75" s="9"/>
    </row>
    <row r="76" spans="1:28" x14ac:dyDescent="0.2">
      <c r="A76" s="9"/>
      <c r="B76" s="114"/>
      <c r="C76" s="100" t="s">
        <v>7</v>
      </c>
      <c r="D76" s="108"/>
      <c r="E76" s="103"/>
      <c r="F76" s="100" t="s">
        <v>8</v>
      </c>
      <c r="G76" s="168"/>
      <c r="H76" s="168"/>
      <c r="J76" s="9"/>
    </row>
    <row r="77" spans="1:28" x14ac:dyDescent="0.2">
      <c r="A77" s="9"/>
      <c r="B77" s="114"/>
      <c r="C77" s="103"/>
      <c r="D77" s="108"/>
      <c r="E77" s="103"/>
      <c r="F77" s="103"/>
      <c r="G77" s="168"/>
      <c r="H77" s="168"/>
      <c r="J77" s="9"/>
      <c r="K77" s="21"/>
      <c r="L77" s="9"/>
    </row>
    <row r="78" spans="1:28" x14ac:dyDescent="0.2">
      <c r="A78" s="9"/>
      <c r="B78" s="114"/>
      <c r="C78" s="101" t="s">
        <v>5</v>
      </c>
      <c r="D78" s="108"/>
      <c r="E78" s="103"/>
      <c r="F78" s="101" t="s">
        <v>6</v>
      </c>
      <c r="G78" s="168"/>
      <c r="H78" s="168"/>
      <c r="J78" s="9"/>
      <c r="K78" s="20"/>
      <c r="L78" s="19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</row>
    <row r="79" spans="1:28" x14ac:dyDescent="0.2">
      <c r="A79" s="9"/>
      <c r="B79" s="114"/>
      <c r="C79" s="99"/>
      <c r="D79" s="108"/>
      <c r="E79" s="99"/>
      <c r="F79" s="99"/>
      <c r="G79" s="168"/>
      <c r="H79" s="168"/>
      <c r="J79" s="9"/>
      <c r="K79" s="24"/>
      <c r="L79" s="23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</row>
    <row r="80" spans="1:28" x14ac:dyDescent="0.2">
      <c r="C80" s="101" t="s">
        <v>46</v>
      </c>
      <c r="D80" s="108"/>
      <c r="E80" s="129"/>
      <c r="F80" s="99"/>
      <c r="G80" s="168"/>
      <c r="H80" s="168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</row>
    <row r="81" spans="3:28" x14ac:dyDescent="0.2">
      <c r="C81" s="22"/>
      <c r="D81" s="25"/>
      <c r="E81" s="25"/>
      <c r="F81" s="25"/>
      <c r="G81" s="25"/>
      <c r="H81" s="25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</row>
    <row r="82" spans="3:28" x14ac:dyDescent="0.2">
      <c r="C82" s="22"/>
      <c r="D82" s="25"/>
      <c r="E82" s="25"/>
      <c r="F82" s="25"/>
      <c r="G82" s="25"/>
      <c r="H82" s="25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</row>
    <row r="83" spans="3:28" x14ac:dyDescent="0.2">
      <c r="C83" s="22"/>
      <c r="D83" s="25"/>
      <c r="E83" s="25"/>
      <c r="F83" s="25"/>
      <c r="G83" s="25"/>
      <c r="H83" s="25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</row>
    <row r="84" spans="3:28" x14ac:dyDescent="0.2">
      <c r="C84" s="22"/>
      <c r="D84" s="25"/>
      <c r="E84" s="25"/>
      <c r="F84" s="25"/>
      <c r="G84" s="25"/>
      <c r="H84" s="25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</row>
    <row r="85" spans="3:28" x14ac:dyDescent="0.2">
      <c r="C85" s="22"/>
      <c r="D85" s="25"/>
      <c r="E85" s="25"/>
      <c r="F85" s="25"/>
      <c r="G85" s="25"/>
      <c r="H85" s="25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</row>
    <row r="86" spans="3:28" x14ac:dyDescent="0.2">
      <c r="C86" s="22"/>
      <c r="D86" s="25"/>
      <c r="E86" s="25"/>
      <c r="F86" s="25"/>
      <c r="G86" s="25"/>
      <c r="H86" s="25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</row>
    <row r="87" spans="3:28" x14ac:dyDescent="0.2">
      <c r="C87" s="22"/>
      <c r="D87" s="25"/>
      <c r="E87" s="25"/>
      <c r="F87" s="25"/>
      <c r="G87" s="25"/>
      <c r="H87" s="25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</row>
    <row r="88" spans="3:28" x14ac:dyDescent="0.2">
      <c r="C88" s="22"/>
      <c r="D88" s="25"/>
      <c r="E88" s="25"/>
      <c r="F88" s="25"/>
      <c r="G88" s="25"/>
      <c r="H88" s="25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</row>
    <row r="89" spans="3:28" x14ac:dyDescent="0.2">
      <c r="C89" s="22"/>
      <c r="D89" s="25"/>
      <c r="E89" s="25"/>
      <c r="F89" s="25"/>
      <c r="G89" s="25"/>
      <c r="H89" s="25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</row>
    <row r="90" spans="3:28" x14ac:dyDescent="0.2">
      <c r="C90" s="22"/>
      <c r="D90" s="25"/>
      <c r="E90" s="25"/>
      <c r="F90" s="25"/>
      <c r="G90" s="25"/>
      <c r="H90" s="25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</row>
    <row r="91" spans="3:28" x14ac:dyDescent="0.2">
      <c r="C91" s="22"/>
      <c r="D91" s="25"/>
      <c r="E91" s="25"/>
      <c r="F91" s="25"/>
      <c r="G91" s="25"/>
      <c r="H91" s="25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</row>
    <row r="92" spans="3:28" x14ac:dyDescent="0.2">
      <c r="C92" s="22"/>
      <c r="D92" s="25"/>
      <c r="E92" s="25"/>
      <c r="F92" s="25"/>
      <c r="G92" s="25"/>
      <c r="H92" s="25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</row>
    <row r="93" spans="3:28" x14ac:dyDescent="0.2">
      <c r="C93" s="22"/>
      <c r="D93" s="25"/>
      <c r="E93" s="25"/>
      <c r="F93" s="25"/>
      <c r="G93" s="25"/>
      <c r="H93" s="25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</row>
    <row r="94" spans="3:28" x14ac:dyDescent="0.2">
      <c r="C94" s="22"/>
      <c r="D94" s="25"/>
      <c r="E94" s="25"/>
      <c r="F94" s="25"/>
      <c r="G94" s="25"/>
      <c r="H94" s="25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</row>
    <row r="95" spans="3:28" x14ac:dyDescent="0.2">
      <c r="C95" s="22"/>
      <c r="D95" s="25"/>
      <c r="E95" s="25"/>
      <c r="F95" s="25"/>
      <c r="G95" s="25"/>
      <c r="H95" s="25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</row>
    <row r="96" spans="3:28" x14ac:dyDescent="0.2">
      <c r="C96" s="22"/>
      <c r="D96" s="25"/>
      <c r="E96" s="25"/>
      <c r="F96" s="25"/>
      <c r="G96" s="25"/>
      <c r="H96" s="25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</row>
    <row r="97" spans="1:28" x14ac:dyDescent="0.2">
      <c r="C97" s="22"/>
      <c r="D97" s="25"/>
      <c r="E97" s="25"/>
      <c r="F97" s="25"/>
      <c r="G97" s="25"/>
      <c r="H97" s="25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</row>
    <row r="98" spans="1:28" x14ac:dyDescent="0.2">
      <c r="C98" s="22"/>
      <c r="D98" s="25"/>
      <c r="E98" s="25"/>
      <c r="F98" s="25"/>
      <c r="G98" s="25"/>
      <c r="H98" s="25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</row>
    <row r="99" spans="1:28" x14ac:dyDescent="0.2">
      <c r="C99" s="22"/>
      <c r="D99" s="25"/>
      <c r="E99" s="25"/>
      <c r="F99" s="25"/>
      <c r="G99" s="25"/>
      <c r="H99" s="25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</row>
    <row r="100" spans="1:28" hidden="1" x14ac:dyDescent="0.2">
      <c r="C100" s="22"/>
      <c r="D100" s="25"/>
      <c r="E100" s="25"/>
      <c r="F100" s="25"/>
      <c r="G100" s="25"/>
      <c r="H100" s="25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</row>
    <row r="101" spans="1:28" hidden="1" x14ac:dyDescent="0.2">
      <c r="C101" s="22"/>
      <c r="D101" s="25"/>
      <c r="E101" s="25"/>
      <c r="F101" s="25"/>
      <c r="G101" s="25"/>
      <c r="H101" s="25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</row>
    <row r="102" spans="1:28" ht="13.5" hidden="1" thickBot="1" x14ac:dyDescent="0.25">
      <c r="C102" s="22"/>
      <c r="D102" s="25"/>
      <c r="E102" s="25"/>
      <c r="F102" s="25"/>
      <c r="G102" s="25"/>
      <c r="H102" s="25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</row>
    <row r="103" spans="1:28" hidden="1" x14ac:dyDescent="0.2">
      <c r="A103" s="88" t="s">
        <v>69</v>
      </c>
      <c r="B103" s="115"/>
      <c r="C103" s="89"/>
      <c r="D103" s="89"/>
      <c r="E103" s="89"/>
      <c r="F103" s="89"/>
      <c r="G103" s="89"/>
      <c r="H103" s="89"/>
      <c r="I103" s="90"/>
      <c r="J103" s="9"/>
      <c r="K103" s="9" t="s">
        <v>70</v>
      </c>
      <c r="L103" s="9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</row>
    <row r="104" spans="1:28" hidden="1" x14ac:dyDescent="0.2">
      <c r="A104" s="91">
        <v>67.31</v>
      </c>
      <c r="B104" s="92"/>
      <c r="C104" s="92" t="s">
        <v>71</v>
      </c>
      <c r="D104" s="92"/>
      <c r="E104" s="92"/>
      <c r="F104" s="92"/>
      <c r="G104" s="92"/>
      <c r="H104" s="92">
        <v>25000</v>
      </c>
      <c r="I104" s="93"/>
      <c r="J104" s="9"/>
      <c r="K104" s="9"/>
      <c r="L104" s="9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</row>
    <row r="105" spans="1:28" ht="13.5" hidden="1" thickBot="1" x14ac:dyDescent="0.25">
      <c r="A105" s="94">
        <v>23.56</v>
      </c>
      <c r="B105" s="95"/>
      <c r="C105" s="95" t="s">
        <v>72</v>
      </c>
      <c r="D105" s="95"/>
      <c r="E105" s="95"/>
      <c r="F105" s="95"/>
      <c r="G105" s="95"/>
      <c r="H105" s="95">
        <v>25000</v>
      </c>
      <c r="I105" s="96" t="s">
        <v>73</v>
      </c>
      <c r="J105" s="9"/>
      <c r="K105" s="9"/>
      <c r="L105" s="9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</row>
    <row r="106" spans="1:28" hidden="1" x14ac:dyDescent="0.2">
      <c r="A106" s="9"/>
      <c r="B106" s="114"/>
      <c r="C106" s="9"/>
      <c r="D106" s="9"/>
      <c r="E106" s="9"/>
      <c r="F106" s="9"/>
      <c r="G106" s="9"/>
      <c r="H106" s="9"/>
      <c r="I106" s="9"/>
      <c r="J106" s="9"/>
      <c r="K106" s="9"/>
      <c r="L106" s="21">
        <f>G51-G47</f>
        <v>0</v>
      </c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</row>
    <row r="107" spans="1:28" hidden="1" x14ac:dyDescent="0.2">
      <c r="A107" s="9"/>
      <c r="B107" s="114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</row>
    <row r="108" spans="1:28" hidden="1" x14ac:dyDescent="0.2">
      <c r="A108" s="9"/>
      <c r="B108" s="114"/>
      <c r="C108" s="9"/>
      <c r="D108" s="9"/>
      <c r="E108" s="9"/>
      <c r="F108" s="9"/>
      <c r="G108" s="9"/>
      <c r="H108" s="9"/>
      <c r="I108" s="9"/>
      <c r="J108" s="9"/>
      <c r="K108" s="9"/>
      <c r="L108" s="9">
        <f>IF(L106&gt;0,L106*0.01,75)</f>
        <v>75</v>
      </c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</row>
    <row r="109" spans="1:28" hidden="1" x14ac:dyDescent="0.2">
      <c r="A109" s="9" t="s">
        <v>74</v>
      </c>
      <c r="B109" s="114"/>
      <c r="C109" s="9"/>
      <c r="D109" s="9"/>
      <c r="E109" s="9"/>
      <c r="F109" s="9"/>
      <c r="G109" s="9"/>
      <c r="H109" s="9" t="s">
        <v>11</v>
      </c>
      <c r="I109" s="9" t="s">
        <v>75</v>
      </c>
      <c r="J109" s="9"/>
      <c r="K109" s="9"/>
      <c r="L109" s="9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</row>
    <row r="110" spans="1:28" hidden="1" x14ac:dyDescent="0.2">
      <c r="A110" s="9"/>
      <c r="B110" s="114"/>
      <c r="C110" s="9"/>
      <c r="D110" s="9"/>
      <c r="E110" s="9"/>
      <c r="F110" s="9"/>
      <c r="G110" s="9"/>
      <c r="H110" s="21">
        <f>G55</f>
        <v>0</v>
      </c>
      <c r="I110" s="9">
        <f>IF(G55=0,575,550)</f>
        <v>575</v>
      </c>
      <c r="J110" s="9"/>
      <c r="K110" s="9"/>
      <c r="L110" s="9">
        <f>IF(L108&lt;75,75,L108)</f>
        <v>75</v>
      </c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</row>
    <row r="111" spans="1:28" hidden="1" x14ac:dyDescent="0.2">
      <c r="A111" s="9"/>
      <c r="B111" s="114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</row>
    <row r="112" spans="1:28" hidden="1" x14ac:dyDescent="0.2">
      <c r="A112" s="9"/>
      <c r="B112" s="114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</row>
    <row r="113" spans="1:28" hidden="1" x14ac:dyDescent="0.2">
      <c r="A113" s="9"/>
      <c r="B113" s="114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</row>
    <row r="114" spans="1:28" hidden="1" x14ac:dyDescent="0.2">
      <c r="A114" s="97">
        <f>SUM(G53:G65)-G61-G63-G65</f>
        <v>1145</v>
      </c>
      <c r="B114" s="121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</row>
    <row r="115" spans="1:28" ht="13.5" hidden="1" thickBot="1" x14ac:dyDescent="0.25">
      <c r="A115" s="9"/>
      <c r="B115" s="114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</row>
    <row r="116" spans="1:28" hidden="1" x14ac:dyDescent="0.2">
      <c r="A116" s="88" t="s">
        <v>76</v>
      </c>
      <c r="B116" s="115"/>
      <c r="C116" s="89"/>
      <c r="D116" s="89"/>
      <c r="E116" s="89"/>
      <c r="F116" s="89"/>
      <c r="G116" s="89"/>
      <c r="H116" s="89"/>
      <c r="I116" s="90"/>
      <c r="J116" s="9"/>
      <c r="K116" s="9"/>
      <c r="L116" s="9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</row>
    <row r="117" spans="1:28" hidden="1" x14ac:dyDescent="0.2">
      <c r="A117" s="91">
        <v>117.11</v>
      </c>
      <c r="B117" s="92"/>
      <c r="C117" s="92" t="s">
        <v>71</v>
      </c>
      <c r="D117" s="92"/>
      <c r="E117" s="92"/>
      <c r="F117" s="92"/>
      <c r="G117" s="92"/>
      <c r="H117" s="92">
        <v>25000</v>
      </c>
      <c r="I117" s="93"/>
      <c r="J117" s="9"/>
      <c r="K117" s="9"/>
      <c r="L117" s="9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</row>
    <row r="118" spans="1:28" ht="13.5" hidden="1" thickBot="1" x14ac:dyDescent="0.25">
      <c r="A118" s="94">
        <v>23.56</v>
      </c>
      <c r="B118" s="95"/>
      <c r="C118" s="95" t="s">
        <v>72</v>
      </c>
      <c r="D118" s="95"/>
      <c r="E118" s="95"/>
      <c r="F118" s="95"/>
      <c r="G118" s="95"/>
      <c r="H118" s="95">
        <v>25000</v>
      </c>
      <c r="I118" s="96" t="s">
        <v>73</v>
      </c>
      <c r="J118" s="9"/>
      <c r="K118" s="9"/>
      <c r="L118" s="9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</row>
    <row r="119" spans="1:28" hidden="1" x14ac:dyDescent="0.2">
      <c r="A119" s="9"/>
      <c r="B119" s="114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</row>
    <row r="120" spans="1:28" hidden="1" x14ac:dyDescent="0.2">
      <c r="A120" s="9"/>
      <c r="B120" s="114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</row>
    <row r="121" spans="1:28" hidden="1" x14ac:dyDescent="0.2">
      <c r="A121" s="9"/>
      <c r="B121" s="114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</row>
    <row r="122" spans="1:28" hidden="1" x14ac:dyDescent="0.2">
      <c r="A122" s="9"/>
      <c r="B122" s="114"/>
      <c r="C122" s="9"/>
      <c r="D122" s="9"/>
      <c r="E122" s="9"/>
      <c r="F122" s="9"/>
      <c r="G122" s="9"/>
      <c r="H122" s="9"/>
      <c r="I122" s="21">
        <f>ROUNDUP(F56+F57,-2)</f>
        <v>300</v>
      </c>
      <c r="J122" s="9"/>
      <c r="K122" s="9"/>
      <c r="L122" s="9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</row>
    <row r="123" spans="1:28" hidden="1" x14ac:dyDescent="0.2">
      <c r="A123" s="9"/>
      <c r="B123" s="114"/>
      <c r="C123" s="9"/>
      <c r="D123" s="9"/>
      <c r="E123" s="9"/>
      <c r="F123" s="9"/>
      <c r="G123" s="9"/>
      <c r="H123" s="9"/>
      <c r="I123" s="9">
        <f>IF((I122-F56-F57)&gt;90,I122-50,I122)</f>
        <v>300</v>
      </c>
      <c r="J123" s="9"/>
      <c r="K123" s="9"/>
      <c r="L123" s="9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</row>
    <row r="124" spans="1:28" hidden="1" x14ac:dyDescent="0.2">
      <c r="A124" s="9"/>
      <c r="B124" s="114"/>
      <c r="C124" s="9"/>
      <c r="D124" s="9"/>
      <c r="E124" s="9"/>
      <c r="F124" s="9"/>
      <c r="G124" s="9"/>
      <c r="H124" s="9"/>
      <c r="I124" s="9">
        <f>IF((I123-F56-F57)&lt;30,(F56+F57+30),I123)</f>
        <v>300</v>
      </c>
      <c r="J124" s="9"/>
      <c r="K124" s="9"/>
      <c r="L124" s="9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2"/>
      <c r="AA124" s="22"/>
      <c r="AB124" s="22"/>
    </row>
    <row r="125" spans="1:28" hidden="1" x14ac:dyDescent="0.2">
      <c r="A125" s="9"/>
      <c r="B125" s="114"/>
      <c r="C125" s="9"/>
      <c r="D125" s="9"/>
      <c r="E125" s="9"/>
      <c r="F125" s="9"/>
      <c r="G125" s="9"/>
      <c r="H125" s="9"/>
      <c r="I125" s="9">
        <f>ROUNDUP(I124,-1)</f>
        <v>300</v>
      </c>
      <c r="J125" s="9"/>
      <c r="K125" s="9"/>
      <c r="L125" s="9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2"/>
      <c r="AA125" s="22"/>
      <c r="AB125" s="22"/>
    </row>
    <row r="126" spans="1:28" hidden="1" x14ac:dyDescent="0.2">
      <c r="A126" s="26"/>
      <c r="B126" s="122"/>
      <c r="C126" s="15">
        <f>IF(C11="oui",-1500,0)</f>
        <v>0</v>
      </c>
      <c r="D126" s="15"/>
      <c r="E126" s="15"/>
      <c r="F126" s="15"/>
      <c r="G126" s="15"/>
      <c r="H126" s="25">
        <f>IF(AND(C9="oui",C11="oui"),-750,0)</f>
        <v>0</v>
      </c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2"/>
      <c r="AA126" s="22"/>
      <c r="AB126" s="22"/>
    </row>
    <row r="127" spans="1:28" hidden="1" x14ac:dyDescent="0.2">
      <c r="A127" s="26"/>
      <c r="B127" s="122"/>
      <c r="C127" s="15">
        <f>IF(C11="oui",-750,0)</f>
        <v>0</v>
      </c>
      <c r="D127" s="15"/>
      <c r="E127" s="15"/>
      <c r="F127" s="15"/>
      <c r="G127" s="15"/>
      <c r="H127" s="25">
        <f>IF(AND(C9="non",C11="oui"),-1500,0)</f>
        <v>0</v>
      </c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2"/>
      <c r="AA127" s="22"/>
      <c r="AB127" s="22"/>
    </row>
    <row r="128" spans="1:28" hidden="1" x14ac:dyDescent="0.2">
      <c r="A128" s="26"/>
      <c r="B128" s="122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2"/>
      <c r="AA128" s="22"/>
      <c r="AB128" s="22"/>
    </row>
    <row r="129" spans="1:28" hidden="1" x14ac:dyDescent="0.2">
      <c r="A129" s="26"/>
      <c r="B129" s="122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2"/>
      <c r="AA129" s="22"/>
      <c r="AB129" s="22"/>
    </row>
    <row r="130" spans="1:28" ht="13.5" hidden="1" thickBot="1" x14ac:dyDescent="0.25">
      <c r="A130" s="26"/>
      <c r="B130" s="122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</row>
    <row r="131" spans="1:28" ht="13.5" hidden="1" thickBot="1" x14ac:dyDescent="0.25">
      <c r="A131" s="9"/>
      <c r="B131" s="114"/>
      <c r="C131" s="27"/>
      <c r="D131" s="27"/>
      <c r="E131" s="27"/>
      <c r="F131" s="27"/>
      <c r="G131" s="27"/>
      <c r="H131" s="23"/>
      <c r="I131" s="23"/>
      <c r="J131" s="23"/>
      <c r="K131" s="23"/>
      <c r="L131" s="23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</row>
    <row r="132" spans="1:28" ht="13.5" hidden="1" thickBot="1" x14ac:dyDescent="0.25">
      <c r="A132" s="9"/>
      <c r="B132" s="114"/>
      <c r="C132" s="9"/>
      <c r="D132" s="9"/>
      <c r="E132" s="9"/>
      <c r="F132" s="9"/>
      <c r="G132" s="9"/>
      <c r="H132" s="9"/>
      <c r="I132" s="9"/>
      <c r="J132" s="28"/>
      <c r="K132" s="28"/>
      <c r="L132" s="28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</row>
    <row r="133" spans="1:28" hidden="1" x14ac:dyDescent="0.2">
      <c r="A133" s="9"/>
      <c r="B133" s="114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</row>
    <row r="134" spans="1:28" hidden="1" x14ac:dyDescent="0.2">
      <c r="A134" s="9"/>
      <c r="B134" s="114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</row>
    <row r="135" spans="1:28" hidden="1" x14ac:dyDescent="0.2">
      <c r="A135" s="9" t="s">
        <v>1</v>
      </c>
      <c r="B135" s="114"/>
      <c r="C135" s="9"/>
      <c r="D135" s="9"/>
      <c r="E135" s="9"/>
      <c r="F135" s="9"/>
      <c r="G135" s="9"/>
      <c r="H135" s="9" t="s">
        <v>9</v>
      </c>
      <c r="I135" s="9" t="s">
        <v>10</v>
      </c>
      <c r="J135" s="9"/>
      <c r="K135" s="20" t="s">
        <v>14</v>
      </c>
      <c r="L135" s="20" t="s">
        <v>14</v>
      </c>
      <c r="M135" s="20" t="s">
        <v>14</v>
      </c>
      <c r="N135" s="20" t="s">
        <v>14</v>
      </c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</row>
    <row r="136" spans="1:28" hidden="1" x14ac:dyDescent="0.2">
      <c r="A136" s="9"/>
      <c r="B136" s="114"/>
      <c r="C136" s="9"/>
      <c r="D136" s="9"/>
      <c r="E136" s="9"/>
      <c r="F136" s="9"/>
      <c r="G136" s="9"/>
      <c r="H136" s="9"/>
      <c r="I136" s="9">
        <v>525</v>
      </c>
      <c r="J136" s="9"/>
      <c r="K136" s="20" t="s">
        <v>15</v>
      </c>
      <c r="L136" s="20" t="s">
        <v>15</v>
      </c>
      <c r="M136" s="20" t="s">
        <v>15</v>
      </c>
      <c r="N136" s="20" t="s">
        <v>15</v>
      </c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</row>
    <row r="137" spans="1:28" hidden="1" x14ac:dyDescent="0.2">
      <c r="A137" s="9"/>
      <c r="B137" s="114"/>
      <c r="C137" s="9"/>
      <c r="D137" s="9"/>
      <c r="E137" s="9"/>
      <c r="F137" s="9"/>
      <c r="G137" s="9"/>
      <c r="H137" s="9"/>
      <c r="I137" s="9">
        <v>100</v>
      </c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</row>
    <row r="138" spans="1:28" hidden="1" x14ac:dyDescent="0.2">
      <c r="A138" s="9"/>
      <c r="B138" s="114"/>
      <c r="C138" s="9"/>
      <c r="D138" s="9"/>
      <c r="E138" s="9"/>
      <c r="F138" s="9"/>
      <c r="G138" s="9"/>
      <c r="H138" s="9"/>
      <c r="I138" s="9">
        <v>675</v>
      </c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</row>
    <row r="139" spans="1:28" hidden="1" x14ac:dyDescent="0.2">
      <c r="A139" s="9"/>
      <c r="B139" s="114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</row>
    <row r="140" spans="1:28" hidden="1" x14ac:dyDescent="0.2">
      <c r="A140" s="9"/>
      <c r="B140" s="114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</row>
    <row r="141" spans="1:28" hidden="1" x14ac:dyDescent="0.2">
      <c r="A141" s="9"/>
      <c r="B141" s="114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</row>
    <row r="142" spans="1:28" ht="14.25" hidden="1" x14ac:dyDescent="0.2">
      <c r="A142" s="29" t="s">
        <v>11</v>
      </c>
      <c r="B142" s="123"/>
      <c r="C142" s="116"/>
      <c r="D142" s="29"/>
      <c r="E142" s="29"/>
      <c r="F142" s="29"/>
      <c r="G142" s="29"/>
      <c r="H142" s="29" t="s">
        <v>11</v>
      </c>
      <c r="I142" s="30" t="s">
        <v>12</v>
      </c>
      <c r="J142" s="31"/>
      <c r="K142" s="29" t="s">
        <v>3</v>
      </c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</row>
    <row r="143" spans="1:28" ht="15" hidden="1" x14ac:dyDescent="0.25">
      <c r="A143" s="32">
        <v>0</v>
      </c>
      <c r="B143" s="124"/>
      <c r="C143" s="117"/>
      <c r="D143" s="33"/>
      <c r="E143" s="33"/>
      <c r="F143" s="33"/>
      <c r="G143" s="33"/>
      <c r="H143" s="32">
        <v>7500</v>
      </c>
      <c r="I143" s="34">
        <v>4.5600000000000002E-2</v>
      </c>
      <c r="J143" s="35"/>
      <c r="K143" s="32">
        <f>IF($C$7&lt;H143,$C$7*I143,H143*I143)</f>
        <v>0</v>
      </c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</row>
    <row r="144" spans="1:28" ht="15" hidden="1" x14ac:dyDescent="0.25">
      <c r="A144" s="32">
        <v>7500</v>
      </c>
      <c r="B144" s="124"/>
      <c r="C144" s="117"/>
      <c r="D144" s="33"/>
      <c r="E144" s="33"/>
      <c r="F144" s="33"/>
      <c r="G144" s="33"/>
      <c r="H144" s="32">
        <v>17500</v>
      </c>
      <c r="I144" s="34">
        <v>2.8500000000000001E-2</v>
      </c>
      <c r="J144" s="35"/>
      <c r="K144" s="33" t="str">
        <f t="shared" ref="K144:K149" si="0">IF($C$7&lt;=A144," ",IF($C$7&lt;H144,($C$7-H143)*I144,(H144-A144)*I144))</f>
        <v xml:space="preserve"> </v>
      </c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</row>
    <row r="145" spans="1:28" ht="15" hidden="1" x14ac:dyDescent="0.25">
      <c r="A145" s="32">
        <v>17500</v>
      </c>
      <c r="B145" s="124"/>
      <c r="C145" s="117"/>
      <c r="D145" s="33"/>
      <c r="E145" s="33"/>
      <c r="F145" s="33"/>
      <c r="G145" s="33"/>
      <c r="H145" s="32">
        <v>30000</v>
      </c>
      <c r="I145" s="34">
        <v>2.2800000000000001E-2</v>
      </c>
      <c r="J145" s="35"/>
      <c r="K145" s="33" t="str">
        <f t="shared" si="0"/>
        <v xml:space="preserve"> </v>
      </c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</row>
    <row r="146" spans="1:28" ht="15" hidden="1" x14ac:dyDescent="0.25">
      <c r="A146" s="32">
        <v>30000</v>
      </c>
      <c r="B146" s="124"/>
      <c r="C146" s="117"/>
      <c r="D146" s="33"/>
      <c r="E146" s="33"/>
      <c r="F146" s="33"/>
      <c r="G146" s="33"/>
      <c r="H146" s="32">
        <v>45495</v>
      </c>
      <c r="I146" s="34">
        <v>1.7100000000000001E-2</v>
      </c>
      <c r="J146" s="35"/>
      <c r="K146" s="33" t="str">
        <f t="shared" si="0"/>
        <v xml:space="preserve"> </v>
      </c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</row>
    <row r="147" spans="1:28" ht="15" hidden="1" x14ac:dyDescent="0.25">
      <c r="A147" s="32">
        <v>45495</v>
      </c>
      <c r="B147" s="124"/>
      <c r="C147" s="117"/>
      <c r="D147" s="33"/>
      <c r="E147" s="33"/>
      <c r="F147" s="33"/>
      <c r="G147" s="33"/>
      <c r="H147" s="32">
        <v>64095</v>
      </c>
      <c r="I147" s="34">
        <v>1.14E-2</v>
      </c>
      <c r="J147" s="35"/>
      <c r="K147" s="33" t="str">
        <f t="shared" si="0"/>
        <v xml:space="preserve"> </v>
      </c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</row>
    <row r="148" spans="1:28" ht="15" hidden="1" x14ac:dyDescent="0.25">
      <c r="A148" s="32">
        <v>64095</v>
      </c>
      <c r="B148" s="124"/>
      <c r="C148" s="117"/>
      <c r="D148" s="33"/>
      <c r="E148" s="33"/>
      <c r="F148" s="33"/>
      <c r="G148" s="33"/>
      <c r="H148" s="32">
        <v>250095</v>
      </c>
      <c r="I148" s="34">
        <v>5.7000000000000002E-3</v>
      </c>
      <c r="J148" s="35"/>
      <c r="K148" s="33" t="str">
        <f t="shared" si="0"/>
        <v xml:space="preserve"> </v>
      </c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</row>
    <row r="149" spans="1:28" ht="15" hidden="1" x14ac:dyDescent="0.25">
      <c r="A149" s="32">
        <v>250095</v>
      </c>
      <c r="B149" s="124"/>
      <c r="C149" s="117"/>
      <c r="D149" s="33"/>
      <c r="E149" s="33"/>
      <c r="F149" s="33"/>
      <c r="G149" s="33"/>
      <c r="H149" s="32">
        <f>$C$7</f>
        <v>0</v>
      </c>
      <c r="I149" s="34">
        <v>5.6999999999999998E-4</v>
      </c>
      <c r="J149" s="35"/>
      <c r="K149" s="33" t="str">
        <f t="shared" si="0"/>
        <v xml:space="preserve"> </v>
      </c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</row>
    <row r="150" spans="1:28" ht="15" hidden="1" x14ac:dyDescent="0.25">
      <c r="A150" s="36"/>
      <c r="B150" s="37"/>
      <c r="C150" s="37"/>
      <c r="D150" s="37"/>
      <c r="E150" s="37"/>
      <c r="F150" s="37"/>
      <c r="G150" s="37"/>
      <c r="H150" s="37"/>
      <c r="I150" s="38"/>
      <c r="J150" s="39"/>
      <c r="K150" s="3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</row>
    <row r="151" spans="1:28" ht="15" hidden="1" x14ac:dyDescent="0.25">
      <c r="A151" s="29" t="s">
        <v>13</v>
      </c>
      <c r="B151" s="40"/>
      <c r="C151" s="40"/>
      <c r="D151" s="40"/>
      <c r="E151" s="40"/>
      <c r="F151" s="40"/>
      <c r="G151" s="40"/>
      <c r="H151" s="37"/>
      <c r="I151" s="41"/>
      <c r="J151" s="39"/>
      <c r="K151" s="42">
        <f>SUM(K143:K150)</f>
        <v>0</v>
      </c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</row>
    <row r="152" spans="1:28" hidden="1" x14ac:dyDescent="0.2">
      <c r="A152" s="9"/>
      <c r="B152" s="114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</row>
    <row r="153" spans="1:28" hidden="1" x14ac:dyDescent="0.2">
      <c r="A153" s="9"/>
      <c r="B153" s="114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</row>
    <row r="154" spans="1:28" hidden="1" x14ac:dyDescent="0.2">
      <c r="A154" s="9"/>
      <c r="B154" s="114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</row>
    <row r="155" spans="1:28" hidden="1" x14ac:dyDescent="0.2">
      <c r="A155" s="9"/>
      <c r="B155" s="114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</row>
    <row r="156" spans="1:28" hidden="1" x14ac:dyDescent="0.2">
      <c r="A156" s="9"/>
      <c r="B156" s="114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</row>
    <row r="157" spans="1:28" hidden="1" x14ac:dyDescent="0.2">
      <c r="A157" s="9"/>
      <c r="B157" s="114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</row>
    <row r="158" spans="1:28" hidden="1" x14ac:dyDescent="0.2">
      <c r="A158" s="9"/>
      <c r="B158" s="114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</row>
    <row r="159" spans="1:28" hidden="1" x14ac:dyDescent="0.2">
      <c r="A159" s="9"/>
      <c r="B159" s="114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</row>
    <row r="160" spans="1:28" ht="15" hidden="1" x14ac:dyDescent="0.25">
      <c r="A160" s="60" t="s">
        <v>47</v>
      </c>
      <c r="B160" s="125"/>
      <c r="C160" s="118"/>
      <c r="D160" s="60"/>
      <c r="E160" s="60"/>
      <c r="F160" s="60"/>
      <c r="G160" s="60"/>
      <c r="H160" s="61">
        <f>G51</f>
        <v>0</v>
      </c>
      <c r="I160" s="62"/>
      <c r="J160" s="63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</row>
    <row r="161" spans="1:28" ht="15" hidden="1" x14ac:dyDescent="0.25">
      <c r="A161" s="64">
        <v>0</v>
      </c>
      <c r="B161" s="126"/>
      <c r="C161" s="119"/>
      <c r="D161" s="65"/>
      <c r="E161" s="65"/>
      <c r="F161" s="65"/>
      <c r="G161" s="65"/>
      <c r="H161" s="64">
        <v>7500</v>
      </c>
      <c r="I161" s="66">
        <v>8.5500000000000003E-3</v>
      </c>
      <c r="J161" s="67"/>
      <c r="K161" s="64">
        <f>IF(H160&lt;H161,H160*I161,H161*I161)</f>
        <v>0</v>
      </c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</row>
    <row r="162" spans="1:28" ht="15" hidden="1" x14ac:dyDescent="0.25">
      <c r="A162" s="64">
        <v>7500</v>
      </c>
      <c r="B162" s="126"/>
      <c r="C162" s="119"/>
      <c r="D162" s="65"/>
      <c r="E162" s="65"/>
      <c r="F162" s="65"/>
      <c r="G162" s="65"/>
      <c r="H162" s="64">
        <v>17500</v>
      </c>
      <c r="I162" s="66">
        <v>6.8399999999999997E-3</v>
      </c>
      <c r="J162" s="67"/>
      <c r="K162" s="65" t="str">
        <f>IF(H160&lt;=A162," ",IF(H160&lt;H162,(H160-H161)*I162,(H162-A162)*I162))</f>
        <v xml:space="preserve"> </v>
      </c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</row>
    <row r="163" spans="1:28" ht="15" hidden="1" x14ac:dyDescent="0.25">
      <c r="A163" s="64">
        <v>17500</v>
      </c>
      <c r="B163" s="126"/>
      <c r="C163" s="119"/>
      <c r="D163" s="65"/>
      <c r="E163" s="65"/>
      <c r="F163" s="65"/>
      <c r="G163" s="65"/>
      <c r="H163" s="64">
        <v>30000</v>
      </c>
      <c r="I163" s="66">
        <v>4.5599999999999998E-3</v>
      </c>
      <c r="J163" s="67"/>
      <c r="K163" s="65" t="str">
        <f>IF(H160&lt;=A163," ",IF(H160&lt;H163,(H160-H162)*I163,(H163-A163)*I163))</f>
        <v xml:space="preserve"> </v>
      </c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</row>
    <row r="164" spans="1:28" ht="15" hidden="1" x14ac:dyDescent="0.25">
      <c r="A164" s="64">
        <v>30000</v>
      </c>
      <c r="B164" s="126"/>
      <c r="C164" s="119"/>
      <c r="D164" s="65"/>
      <c r="E164" s="65"/>
      <c r="F164" s="65"/>
      <c r="G164" s="65"/>
      <c r="H164" s="64">
        <v>45495</v>
      </c>
      <c r="I164" s="66">
        <v>3.4199999999999999E-3</v>
      </c>
      <c r="J164" s="67"/>
      <c r="K164" s="65" t="str">
        <f>IF(H160&lt;=A164," ",IF(H160&lt;H164,(H160-H163)*I164,(H164-A164)*I164))</f>
        <v xml:space="preserve"> </v>
      </c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</row>
    <row r="165" spans="1:28" ht="15" hidden="1" x14ac:dyDescent="0.25">
      <c r="A165" s="64">
        <v>45495</v>
      </c>
      <c r="B165" s="126"/>
      <c r="C165" s="119"/>
      <c r="D165" s="65"/>
      <c r="E165" s="65"/>
      <c r="F165" s="65"/>
      <c r="G165" s="65"/>
      <c r="H165" s="64">
        <v>64095</v>
      </c>
      <c r="I165" s="66">
        <v>2.2799999999999999E-3</v>
      </c>
      <c r="J165" s="67"/>
      <c r="K165" s="65" t="str">
        <f>IF(H160&lt;=A165," ",IF(H160&lt;H165,(H160-H164)*I165,(H165-A165)*I165))</f>
        <v xml:space="preserve"> </v>
      </c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</row>
    <row r="166" spans="1:28" ht="15" hidden="1" x14ac:dyDescent="0.25">
      <c r="A166" s="64">
        <v>64095</v>
      </c>
      <c r="B166" s="126"/>
      <c r="C166" s="119"/>
      <c r="D166" s="65"/>
      <c r="E166" s="65"/>
      <c r="F166" s="65"/>
      <c r="G166" s="65"/>
      <c r="H166" s="64">
        <v>250095</v>
      </c>
      <c r="I166" s="66">
        <v>1.14E-3</v>
      </c>
      <c r="J166" s="67"/>
      <c r="K166" s="65" t="str">
        <f>IF(H160&lt;=A166," ",IF(H160&lt;H166,(H160-H165)*I166,(H166-A166)*I166))</f>
        <v xml:space="preserve"> </v>
      </c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</row>
    <row r="167" spans="1:28" ht="15" hidden="1" x14ac:dyDescent="0.25">
      <c r="A167" s="64">
        <v>250095</v>
      </c>
      <c r="B167" s="126"/>
      <c r="C167" s="119"/>
      <c r="D167" s="65"/>
      <c r="E167" s="65"/>
      <c r="F167" s="65"/>
      <c r="G167" s="65"/>
      <c r="H167" s="64">
        <f>$I$8</f>
        <v>0</v>
      </c>
      <c r="I167" s="68">
        <v>3.4200000000000002E-4</v>
      </c>
      <c r="J167" s="67"/>
      <c r="K167" s="65" t="str">
        <f>IF(H160&lt;=A167," ",IF(H160&lt;H167,(H160-H166)*I167,(H167-A167)*I167))</f>
        <v xml:space="preserve"> </v>
      </c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</row>
    <row r="168" spans="1:28" ht="15" hidden="1" x14ac:dyDescent="0.25">
      <c r="A168" s="61">
        <v>10075000</v>
      </c>
      <c r="B168" s="127"/>
      <c r="C168" s="120"/>
      <c r="D168" s="61"/>
      <c r="E168" s="61"/>
      <c r="F168" s="61"/>
      <c r="G168" s="61"/>
      <c r="H168" s="61">
        <f>H160</f>
        <v>0</v>
      </c>
      <c r="I168" s="68">
        <v>4.5600000000000003E-4</v>
      </c>
      <c r="J168" s="61" t="str">
        <f>IF(H160&lt;=A168," E90",IF(H160&lt;H168,(H160-H167)*I168,(H168-A168)*I168))</f>
        <v xml:space="preserve"> E90</v>
      </c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</row>
    <row r="169" spans="1:28" ht="15" hidden="1" x14ac:dyDescent="0.25">
      <c r="A169" s="63"/>
      <c r="B169" s="128"/>
      <c r="C169" s="63"/>
      <c r="D169" s="63"/>
      <c r="E169" s="63"/>
      <c r="F169" s="63"/>
      <c r="G169" s="63"/>
      <c r="H169" s="63"/>
      <c r="I169" s="63"/>
      <c r="J169" s="63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</row>
    <row r="170" spans="1:28" ht="15" hidden="1" x14ac:dyDescent="0.25">
      <c r="A170" s="69" t="s">
        <v>13</v>
      </c>
      <c r="B170" s="70"/>
      <c r="C170" s="70"/>
      <c r="D170" s="70"/>
      <c r="E170" s="70"/>
      <c r="F170" s="70"/>
      <c r="G170" s="70"/>
      <c r="H170" s="63"/>
      <c r="I170" s="63"/>
      <c r="J170" s="71">
        <f>SUM(K161:K168)</f>
        <v>0</v>
      </c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</row>
    <row r="171" spans="1:28" ht="15" hidden="1" x14ac:dyDescent="0.25">
      <c r="A171" s="70"/>
      <c r="B171" s="70"/>
      <c r="C171" s="70"/>
      <c r="D171" s="70"/>
      <c r="E171" s="70"/>
      <c r="F171" s="70"/>
      <c r="G171" s="70"/>
      <c r="H171" s="63"/>
      <c r="I171" s="63"/>
      <c r="J171" s="72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</row>
    <row r="172" spans="1:28" ht="15" hidden="1" x14ac:dyDescent="0.25">
      <c r="A172" s="60" t="s">
        <v>47</v>
      </c>
      <c r="B172" s="125"/>
      <c r="C172" s="118"/>
      <c r="D172" s="60"/>
      <c r="E172" s="60"/>
      <c r="F172" s="60"/>
      <c r="G172" s="60"/>
      <c r="H172" s="61">
        <f>G47</f>
        <v>0</v>
      </c>
      <c r="I172" s="62"/>
      <c r="J172" s="63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</row>
    <row r="173" spans="1:28" ht="15" hidden="1" x14ac:dyDescent="0.25">
      <c r="A173" s="64">
        <v>0</v>
      </c>
      <c r="B173" s="126"/>
      <c r="C173" s="119"/>
      <c r="D173" s="65"/>
      <c r="E173" s="65"/>
      <c r="F173" s="65"/>
      <c r="G173" s="65"/>
      <c r="H173" s="64">
        <v>7500</v>
      </c>
      <c r="I173" s="66">
        <v>8.5500000000000003E-3</v>
      </c>
      <c r="J173" s="67"/>
      <c r="K173" s="64">
        <f>IF(H172&lt;H173,H172*I173,H173*I173)</f>
        <v>0</v>
      </c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</row>
    <row r="174" spans="1:28" ht="15" hidden="1" x14ac:dyDescent="0.25">
      <c r="A174" s="64">
        <v>7500</v>
      </c>
      <c r="B174" s="126"/>
      <c r="C174" s="119"/>
      <c r="D174" s="65"/>
      <c r="E174" s="65"/>
      <c r="F174" s="65"/>
      <c r="G174" s="65"/>
      <c r="H174" s="64">
        <v>17500</v>
      </c>
      <c r="I174" s="66">
        <v>6.8399999999999997E-3</v>
      </c>
      <c r="J174" s="67"/>
      <c r="K174" s="65" t="str">
        <f>IF(H172&lt;=A174," ",IF(H172&lt;H174,(H172-H173)*I174,(H174-A174)*I174))</f>
        <v xml:space="preserve"> </v>
      </c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</row>
    <row r="175" spans="1:28" ht="15" hidden="1" x14ac:dyDescent="0.25">
      <c r="A175" s="64">
        <v>17500</v>
      </c>
      <c r="B175" s="126"/>
      <c r="C175" s="119"/>
      <c r="D175" s="65"/>
      <c r="E175" s="65"/>
      <c r="F175" s="65"/>
      <c r="G175" s="65"/>
      <c r="H175" s="64">
        <v>30000</v>
      </c>
      <c r="I175" s="66">
        <v>4.5599999999999998E-3</v>
      </c>
      <c r="J175" s="67"/>
      <c r="K175" s="65" t="str">
        <f>IF(H172&lt;=A175," ",IF(H172&lt;H175,(H172-H174)*I175,(H175-A175)*I175))</f>
        <v xml:space="preserve"> </v>
      </c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</row>
    <row r="176" spans="1:28" ht="15" hidden="1" x14ac:dyDescent="0.25">
      <c r="A176" s="64">
        <v>30000</v>
      </c>
      <c r="B176" s="126"/>
      <c r="C176" s="119"/>
      <c r="D176" s="65"/>
      <c r="E176" s="65"/>
      <c r="F176" s="65"/>
      <c r="G176" s="65"/>
      <c r="H176" s="64">
        <v>45495</v>
      </c>
      <c r="I176" s="66">
        <v>3.4199999999999999E-3</v>
      </c>
      <c r="J176" s="67"/>
      <c r="K176" s="65" t="str">
        <f>IF(H172&lt;=A176," ",IF(H172&lt;H176,(H172-H175)*I176,(H176-A176)*I176))</f>
        <v xml:space="preserve"> </v>
      </c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</row>
    <row r="177" spans="1:28" ht="15" hidden="1" x14ac:dyDescent="0.25">
      <c r="A177" s="64">
        <v>45495</v>
      </c>
      <c r="B177" s="126"/>
      <c r="C177" s="119"/>
      <c r="D177" s="65"/>
      <c r="E177" s="65"/>
      <c r="F177" s="65"/>
      <c r="G177" s="65"/>
      <c r="H177" s="64">
        <v>64095</v>
      </c>
      <c r="I177" s="66">
        <v>2.2799999999999999E-3</v>
      </c>
      <c r="J177" s="67"/>
      <c r="K177" s="65" t="str">
        <f>IF(H172&lt;=A177," ",IF(H172&lt;H177,(H172-H176)*I177,(H177-A177)*I177))</f>
        <v xml:space="preserve"> </v>
      </c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</row>
    <row r="178" spans="1:28" ht="15" hidden="1" x14ac:dyDescent="0.25">
      <c r="A178" s="64">
        <v>64095</v>
      </c>
      <c r="B178" s="126"/>
      <c r="C178" s="119"/>
      <c r="D178" s="65"/>
      <c r="E178" s="65"/>
      <c r="F178" s="65"/>
      <c r="G178" s="65"/>
      <c r="H178" s="64">
        <v>250095</v>
      </c>
      <c r="I178" s="66">
        <v>1.14E-3</v>
      </c>
      <c r="J178" s="67"/>
      <c r="K178" s="65" t="str">
        <f>IF(H172&lt;=A178," ",IF(H172&lt;H178,(H172-H177)*I178,(H178-A178)*I178))</f>
        <v xml:space="preserve"> </v>
      </c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</row>
    <row r="179" spans="1:28" ht="15" hidden="1" x14ac:dyDescent="0.25">
      <c r="A179" s="64">
        <v>250095</v>
      </c>
      <c r="B179" s="126"/>
      <c r="C179" s="119"/>
      <c r="D179" s="65"/>
      <c r="E179" s="65"/>
      <c r="F179" s="65"/>
      <c r="G179" s="65"/>
      <c r="H179" s="64">
        <f>$I$8</f>
        <v>0</v>
      </c>
      <c r="I179" s="68">
        <v>3.4200000000000002E-4</v>
      </c>
      <c r="J179" s="67"/>
      <c r="K179" s="65" t="str">
        <f>IF(H172&lt;=A179," ",IF(H172&lt;H179,(H172-H178)*I179,(H179-A179)*I179))</f>
        <v xml:space="preserve"> </v>
      </c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</row>
    <row r="180" spans="1:28" ht="15" hidden="1" x14ac:dyDescent="0.25">
      <c r="A180" s="61">
        <v>10075000</v>
      </c>
      <c r="B180" s="127"/>
      <c r="C180" s="120"/>
      <c r="D180" s="61"/>
      <c r="E180" s="61"/>
      <c r="F180" s="61"/>
      <c r="G180" s="61"/>
      <c r="H180" s="61">
        <f>H172</f>
        <v>0</v>
      </c>
      <c r="I180" s="68">
        <v>4.5600000000000003E-4</v>
      </c>
      <c r="J180" s="61" t="str">
        <f>IF(H172&lt;=A180," E90",IF(H172&lt;H180,(H172-H179)*I180,(H180-A180)*I180))</f>
        <v xml:space="preserve"> E90</v>
      </c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</row>
    <row r="181" spans="1:28" ht="15" hidden="1" x14ac:dyDescent="0.25">
      <c r="A181" s="63"/>
      <c r="B181" s="128"/>
      <c r="C181" s="63"/>
      <c r="D181" s="63"/>
      <c r="E181" s="63"/>
      <c r="F181" s="63"/>
      <c r="G181" s="63"/>
      <c r="H181" s="63"/>
      <c r="I181" s="63"/>
      <c r="J181" s="63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</row>
    <row r="182" spans="1:28" ht="15" hidden="1" x14ac:dyDescent="0.25">
      <c r="A182" s="69" t="s">
        <v>13</v>
      </c>
      <c r="B182" s="70"/>
      <c r="C182" s="70"/>
      <c r="D182" s="70"/>
      <c r="E182" s="70"/>
      <c r="F182" s="70"/>
      <c r="G182" s="70"/>
      <c r="H182" s="63"/>
      <c r="I182" s="63"/>
      <c r="J182" s="71">
        <f>SUM(K173:K180)</f>
        <v>0</v>
      </c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</row>
    <row r="183" spans="1:28" hidden="1" x14ac:dyDescent="0.2">
      <c r="A183" s="9"/>
      <c r="B183" s="114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</row>
    <row r="184" spans="1:28" hidden="1" x14ac:dyDescent="0.2">
      <c r="A184" s="9"/>
      <c r="B184" s="114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</row>
    <row r="185" spans="1:28" ht="15" hidden="1" x14ac:dyDescent="0.25">
      <c r="A185" s="60" t="s">
        <v>47</v>
      </c>
      <c r="B185" s="125"/>
      <c r="C185" s="118"/>
      <c r="D185" s="60"/>
      <c r="E185" s="60"/>
      <c r="F185" s="60"/>
      <c r="G185" s="60"/>
      <c r="H185" s="61">
        <f>G51</f>
        <v>0</v>
      </c>
      <c r="I185" s="62"/>
      <c r="J185" s="63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</row>
    <row r="186" spans="1:28" ht="15" hidden="1" x14ac:dyDescent="0.25">
      <c r="A186" s="64">
        <v>0</v>
      </c>
      <c r="B186" s="126"/>
      <c r="C186" s="119"/>
      <c r="D186" s="65"/>
      <c r="E186" s="65"/>
      <c r="F186" s="65"/>
      <c r="G186" s="65"/>
      <c r="H186" s="64">
        <v>7500</v>
      </c>
      <c r="I186" s="66">
        <v>1.7100000000000001E-2</v>
      </c>
      <c r="J186" s="67"/>
      <c r="K186" s="64">
        <f>IF(H185&lt;H186,H185*I186,H186*I186)</f>
        <v>0</v>
      </c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</row>
    <row r="187" spans="1:28" ht="15" hidden="1" x14ac:dyDescent="0.25">
      <c r="A187" s="64">
        <v>7500</v>
      </c>
      <c r="B187" s="126"/>
      <c r="C187" s="119"/>
      <c r="D187" s="65"/>
      <c r="E187" s="65"/>
      <c r="F187" s="65"/>
      <c r="G187" s="65"/>
      <c r="H187" s="64">
        <v>17500</v>
      </c>
      <c r="I187" s="66">
        <v>1.3679999999999999E-2</v>
      </c>
      <c r="J187" s="67"/>
      <c r="K187" s="65" t="str">
        <f>IF(H185&lt;=A187," ",IF(H185&lt;H187,(H185-H186)*I187,(H187-A187)*I187))</f>
        <v xml:space="preserve"> </v>
      </c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</row>
    <row r="188" spans="1:28" ht="15" hidden="1" x14ac:dyDescent="0.25">
      <c r="A188" s="64">
        <v>17500</v>
      </c>
      <c r="B188" s="126"/>
      <c r="C188" s="119"/>
      <c r="D188" s="65"/>
      <c r="E188" s="65"/>
      <c r="F188" s="65"/>
      <c r="G188" s="65"/>
      <c r="H188" s="64">
        <v>30000</v>
      </c>
      <c r="I188" s="66">
        <v>9.1199999999999996E-3</v>
      </c>
      <c r="J188" s="67"/>
      <c r="K188" s="65" t="str">
        <f>IF(H185&lt;=A188," ",IF(H185&lt;H188,(H185-H187)*I188,(H188-A188)*I188))</f>
        <v xml:space="preserve"> </v>
      </c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</row>
    <row r="189" spans="1:28" ht="15" hidden="1" x14ac:dyDescent="0.25">
      <c r="A189" s="64">
        <v>30000</v>
      </c>
      <c r="B189" s="126"/>
      <c r="C189" s="119"/>
      <c r="D189" s="65"/>
      <c r="E189" s="65"/>
      <c r="F189" s="65"/>
      <c r="G189" s="65"/>
      <c r="H189" s="64">
        <v>45495</v>
      </c>
      <c r="I189" s="66">
        <v>6.8399999999999997E-3</v>
      </c>
      <c r="J189" s="67"/>
      <c r="K189" s="65" t="str">
        <f>IF(H185&lt;=A189," ",IF(H185&lt;H189,(H185-H188)*I189,(H189-A189)*I189))</f>
        <v xml:space="preserve"> </v>
      </c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</row>
    <row r="190" spans="1:28" ht="15" hidden="1" x14ac:dyDescent="0.25">
      <c r="A190" s="64">
        <v>45495</v>
      </c>
      <c r="B190" s="126"/>
      <c r="C190" s="119"/>
      <c r="D190" s="65"/>
      <c r="E190" s="65"/>
      <c r="F190" s="65"/>
      <c r="G190" s="65"/>
      <c r="H190" s="64">
        <v>64095</v>
      </c>
      <c r="I190" s="66">
        <v>4.5599999999999998E-3</v>
      </c>
      <c r="J190" s="67"/>
      <c r="K190" s="65" t="str">
        <f>IF(H185&lt;=A190," ",IF(H185&lt;H190,(H185-H189)*I190,(H190-A190)*I190))</f>
        <v xml:space="preserve"> </v>
      </c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</row>
    <row r="191" spans="1:28" ht="15" hidden="1" x14ac:dyDescent="0.25">
      <c r="A191" s="64">
        <v>64095</v>
      </c>
      <c r="B191" s="126"/>
      <c r="C191" s="119"/>
      <c r="D191" s="65"/>
      <c r="E191" s="65"/>
      <c r="F191" s="65"/>
      <c r="G191" s="65"/>
      <c r="H191" s="64">
        <v>250095</v>
      </c>
      <c r="I191" s="66">
        <v>2.2799999999999999E-3</v>
      </c>
      <c r="J191" s="67"/>
      <c r="K191" s="65" t="str">
        <f>IF(H185&lt;=A191," ",IF(H185&lt;H191,(H185-H190)*I191,(H191-A191)*I191))</f>
        <v xml:space="preserve"> </v>
      </c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</row>
    <row r="192" spans="1:28" ht="15" hidden="1" x14ac:dyDescent="0.25">
      <c r="A192" s="64">
        <v>250095</v>
      </c>
      <c r="B192" s="126"/>
      <c r="C192" s="119"/>
      <c r="D192" s="65"/>
      <c r="E192" s="65"/>
      <c r="F192" s="65"/>
      <c r="G192" s="65"/>
      <c r="H192" s="64">
        <f>$I$8</f>
        <v>0</v>
      </c>
      <c r="I192" s="68">
        <v>4.5600000000000003E-4</v>
      </c>
      <c r="J192" s="67"/>
      <c r="K192" s="65" t="str">
        <f>IF(H185&lt;=A192," ",IF(H185&lt;H192,(H185-H191)*I192,(H192-A192)*I192))</f>
        <v xml:space="preserve"> </v>
      </c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</row>
    <row r="193" spans="1:28" ht="15" hidden="1" x14ac:dyDescent="0.25">
      <c r="A193" s="61">
        <v>10075000</v>
      </c>
      <c r="B193" s="127"/>
      <c r="C193" s="120"/>
      <c r="D193" s="61"/>
      <c r="E193" s="61"/>
      <c r="F193" s="61"/>
      <c r="G193" s="61"/>
      <c r="H193" s="61">
        <f>H185</f>
        <v>0</v>
      </c>
      <c r="I193" s="68">
        <v>4.5600000000000003E-4</v>
      </c>
      <c r="J193" s="61" t="str">
        <f>IF(H185&lt;=A193," E90",IF(H185&lt;H193,(H185-H192)*I193,(H193-A193)*I193))</f>
        <v xml:space="preserve"> E90</v>
      </c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</row>
    <row r="194" spans="1:28" ht="15" hidden="1" x14ac:dyDescent="0.25">
      <c r="A194" s="63"/>
      <c r="B194" s="128"/>
      <c r="C194" s="63"/>
      <c r="D194" s="63"/>
      <c r="E194" s="63"/>
      <c r="F194" s="63"/>
      <c r="G194" s="63"/>
      <c r="H194" s="63"/>
      <c r="I194" s="63"/>
      <c r="J194" s="63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</row>
    <row r="195" spans="1:28" ht="15" hidden="1" x14ac:dyDescent="0.25">
      <c r="A195" s="69" t="s">
        <v>13</v>
      </c>
      <c r="B195" s="70"/>
      <c r="C195" s="70"/>
      <c r="D195" s="70"/>
      <c r="E195" s="70"/>
      <c r="F195" s="70"/>
      <c r="G195" s="70"/>
      <c r="H195" s="63"/>
      <c r="I195" s="63"/>
      <c r="J195" s="71">
        <f>SUM(K186:K193)</f>
        <v>0</v>
      </c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</row>
    <row r="196" spans="1:28" hidden="1" x14ac:dyDescent="0.2">
      <c r="A196" s="9"/>
      <c r="B196" s="114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</row>
    <row r="197" spans="1:28" hidden="1" x14ac:dyDescent="0.2">
      <c r="A197" s="9"/>
      <c r="B197" s="114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</row>
    <row r="198" spans="1:28" ht="15" hidden="1" x14ac:dyDescent="0.25">
      <c r="A198" s="60" t="s">
        <v>47</v>
      </c>
      <c r="B198" s="125"/>
      <c r="C198" s="118"/>
      <c r="D198" s="60"/>
      <c r="E198" s="60"/>
      <c r="F198" s="60"/>
      <c r="G198" s="60"/>
      <c r="H198" s="61">
        <f>G47</f>
        <v>0</v>
      </c>
      <c r="I198" s="62"/>
      <c r="J198" s="63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</row>
    <row r="199" spans="1:28" ht="15" hidden="1" x14ac:dyDescent="0.25">
      <c r="A199" s="64">
        <v>0</v>
      </c>
      <c r="B199" s="126"/>
      <c r="C199" s="119"/>
      <c r="D199" s="65"/>
      <c r="E199" s="65"/>
      <c r="F199" s="65"/>
      <c r="G199" s="65"/>
      <c r="H199" s="64">
        <v>7500</v>
      </c>
      <c r="I199" s="66">
        <v>1.7100000000000001E-2</v>
      </c>
      <c r="J199" s="67"/>
      <c r="K199" s="64">
        <f>IF(H198&lt;H199,H198*I199,H199*I199)</f>
        <v>0</v>
      </c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</row>
    <row r="200" spans="1:28" ht="15" hidden="1" x14ac:dyDescent="0.25">
      <c r="A200" s="64">
        <v>7500</v>
      </c>
      <c r="B200" s="126"/>
      <c r="C200" s="119"/>
      <c r="D200" s="65"/>
      <c r="E200" s="65"/>
      <c r="F200" s="65"/>
      <c r="G200" s="65"/>
      <c r="H200" s="64">
        <v>17500</v>
      </c>
      <c r="I200" s="66">
        <v>1.3679999999999999E-2</v>
      </c>
      <c r="J200" s="67"/>
      <c r="K200" s="65" t="str">
        <f>IF(H198&lt;=A200," ",IF(H198&lt;H200,(H198-H199)*I200,(H200-A200)*I200))</f>
        <v xml:space="preserve"> </v>
      </c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</row>
    <row r="201" spans="1:28" ht="15" hidden="1" x14ac:dyDescent="0.25">
      <c r="A201" s="64">
        <v>17500</v>
      </c>
      <c r="B201" s="126"/>
      <c r="C201" s="119"/>
      <c r="D201" s="65"/>
      <c r="E201" s="65"/>
      <c r="F201" s="65"/>
      <c r="G201" s="65"/>
      <c r="H201" s="64">
        <v>30000</v>
      </c>
      <c r="I201" s="66">
        <v>9.1199999999999996E-3</v>
      </c>
      <c r="J201" s="67"/>
      <c r="K201" s="65" t="str">
        <f>IF(H198&lt;=A201," ",IF(H198&lt;H201,(H198-H200)*I201,(H201-A201)*I201))</f>
        <v xml:space="preserve"> </v>
      </c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</row>
    <row r="202" spans="1:28" ht="15" hidden="1" x14ac:dyDescent="0.25">
      <c r="A202" s="64">
        <v>30000</v>
      </c>
      <c r="B202" s="126"/>
      <c r="C202" s="119"/>
      <c r="D202" s="65"/>
      <c r="E202" s="65"/>
      <c r="F202" s="65"/>
      <c r="G202" s="65"/>
      <c r="H202" s="64">
        <v>45495</v>
      </c>
      <c r="I202" s="66">
        <v>6.8399999999999997E-3</v>
      </c>
      <c r="J202" s="67"/>
      <c r="K202" s="65" t="str">
        <f>IF(H198&lt;=A202," ",IF(H198&lt;H202,(H198-H201)*I202,(H202-A202)*I202))</f>
        <v xml:space="preserve"> </v>
      </c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</row>
    <row r="203" spans="1:28" ht="15" hidden="1" x14ac:dyDescent="0.25">
      <c r="A203" s="64">
        <v>45495</v>
      </c>
      <c r="B203" s="126"/>
      <c r="C203" s="119"/>
      <c r="D203" s="65"/>
      <c r="E203" s="65"/>
      <c r="F203" s="65"/>
      <c r="G203" s="65"/>
      <c r="H203" s="64">
        <v>64095</v>
      </c>
      <c r="I203" s="66">
        <v>4.5599999999999998E-3</v>
      </c>
      <c r="J203" s="67"/>
      <c r="K203" s="65" t="str">
        <f>IF(H198&lt;=A203," ",IF(H198&lt;H203,(H198-H202)*I203,(H203-A203)*I203))</f>
        <v xml:space="preserve"> </v>
      </c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</row>
    <row r="204" spans="1:28" ht="15" hidden="1" x14ac:dyDescent="0.25">
      <c r="A204" s="64">
        <v>64095</v>
      </c>
      <c r="B204" s="126"/>
      <c r="C204" s="119"/>
      <c r="D204" s="65"/>
      <c r="E204" s="65"/>
      <c r="F204" s="65"/>
      <c r="G204" s="65"/>
      <c r="H204" s="64">
        <v>250095</v>
      </c>
      <c r="I204" s="66">
        <v>2.2799999999999999E-3</v>
      </c>
      <c r="J204" s="67"/>
      <c r="K204" s="65" t="str">
        <f>IF(H198&lt;=A204," ",IF(H198&lt;H204,(H198-H203)*I204,(H204-A204)*I204))</f>
        <v xml:space="preserve"> </v>
      </c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</row>
    <row r="205" spans="1:28" ht="15" hidden="1" x14ac:dyDescent="0.25">
      <c r="A205" s="64">
        <v>250095</v>
      </c>
      <c r="B205" s="126"/>
      <c r="C205" s="119"/>
      <c r="D205" s="65"/>
      <c r="E205" s="65"/>
      <c r="F205" s="65"/>
      <c r="G205" s="65"/>
      <c r="H205" s="64">
        <f>$I$8</f>
        <v>0</v>
      </c>
      <c r="I205" s="68">
        <v>4.5600000000000003E-4</v>
      </c>
      <c r="J205" s="67"/>
      <c r="K205" s="65" t="str">
        <f>IF(H198&lt;=A205," ",IF(H198&lt;H205,(H198-H204)*I205,(H205-A205)*I205))</f>
        <v xml:space="preserve"> </v>
      </c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</row>
    <row r="206" spans="1:28" ht="15" hidden="1" x14ac:dyDescent="0.25">
      <c r="A206" s="61">
        <v>10075000</v>
      </c>
      <c r="B206" s="127"/>
      <c r="C206" s="120"/>
      <c r="D206" s="61"/>
      <c r="E206" s="61"/>
      <c r="F206" s="61"/>
      <c r="G206" s="61"/>
      <c r="H206" s="61">
        <f>H198</f>
        <v>0</v>
      </c>
      <c r="I206" s="68">
        <v>4.5600000000000003E-4</v>
      </c>
      <c r="J206" s="61" t="str">
        <f>IF(H198&lt;=A206," E90",IF(H198&lt;H206,(H198-H205)*I206,(H206-A206)*I206))</f>
        <v xml:space="preserve"> E90</v>
      </c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</row>
    <row r="207" spans="1:28" ht="15" hidden="1" x14ac:dyDescent="0.25">
      <c r="A207" s="63"/>
      <c r="B207" s="128"/>
      <c r="C207" s="63"/>
      <c r="D207" s="63"/>
      <c r="E207" s="63"/>
      <c r="F207" s="63"/>
      <c r="G207" s="63"/>
      <c r="H207" s="63"/>
      <c r="I207" s="63"/>
      <c r="J207" s="63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</row>
    <row r="208" spans="1:28" ht="15" hidden="1" x14ac:dyDescent="0.25">
      <c r="A208" s="69" t="s">
        <v>13</v>
      </c>
      <c r="B208" s="70"/>
      <c r="C208" s="70"/>
      <c r="D208" s="70"/>
      <c r="E208" s="70"/>
      <c r="F208" s="70"/>
      <c r="G208" s="70"/>
      <c r="H208" s="63"/>
      <c r="I208" s="63"/>
      <c r="J208" s="71">
        <f>SUM(K199:K206)</f>
        <v>0</v>
      </c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</row>
    <row r="209" spans="1:28" hidden="1" x14ac:dyDescent="0.2">
      <c r="A209" s="9"/>
      <c r="B209" s="114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</row>
    <row r="210" spans="1:28" hidden="1" x14ac:dyDescent="0.2">
      <c r="A210" s="9"/>
      <c r="B210" s="114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</row>
    <row r="211" spans="1:28" hidden="1" x14ac:dyDescent="0.2">
      <c r="A211" s="9"/>
      <c r="B211" s="114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</row>
    <row r="212" spans="1:28" hidden="1" x14ac:dyDescent="0.2">
      <c r="A212" s="9"/>
      <c r="B212" s="114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</row>
    <row r="213" spans="1:28" hidden="1" x14ac:dyDescent="0.2">
      <c r="A213" s="9"/>
      <c r="B213" s="114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</row>
    <row r="214" spans="1:28" hidden="1" x14ac:dyDescent="0.2">
      <c r="A214" s="9"/>
      <c r="B214" s="114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</row>
    <row r="215" spans="1:28" hidden="1" x14ac:dyDescent="0.2">
      <c r="A215" s="9"/>
      <c r="B215" s="114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</row>
    <row r="216" spans="1:28" hidden="1" x14ac:dyDescent="0.2">
      <c r="A216" s="9"/>
      <c r="B216" s="114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</row>
    <row r="217" spans="1:28" hidden="1" x14ac:dyDescent="0.2">
      <c r="A217" s="9"/>
      <c r="B217" s="114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</row>
    <row r="218" spans="1:28" hidden="1" x14ac:dyDescent="0.2">
      <c r="A218" s="9"/>
      <c r="B218" s="114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</row>
    <row r="219" spans="1:28" hidden="1" x14ac:dyDescent="0.2">
      <c r="A219" s="9"/>
      <c r="B219" s="114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</row>
    <row r="220" spans="1:28" hidden="1" x14ac:dyDescent="0.2">
      <c r="A220" s="9"/>
      <c r="B220" s="133">
        <f>IF(C11="oui",-1500,0)</f>
        <v>0</v>
      </c>
      <c r="C220" s="134">
        <f>IF(AND(C9="oui",C11="oui"),-750,0)</f>
        <v>0</v>
      </c>
      <c r="D220" s="134"/>
      <c r="E220" s="134"/>
      <c r="F220" s="134">
        <f>IF(AND(C11="oui",C12="oui"),-1000,0)</f>
        <v>0</v>
      </c>
      <c r="G220" s="134"/>
      <c r="H220" s="132">
        <f>IF(G221=50,0,G221)</f>
        <v>0</v>
      </c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</row>
    <row r="221" spans="1:28" hidden="1" x14ac:dyDescent="0.2">
      <c r="A221" s="9"/>
      <c r="B221" s="133">
        <f>IF(C11="oui",-750,0)</f>
        <v>0</v>
      </c>
      <c r="C221" s="134">
        <f>IF(AND(C9="non",C11="oui"),-1500,0)</f>
        <v>0</v>
      </c>
      <c r="D221" s="134"/>
      <c r="E221" s="134"/>
      <c r="F221" s="134">
        <f>-F220</f>
        <v>0</v>
      </c>
      <c r="G221" s="134">
        <f>IF(F221&gt;(H18+H19+H21-50),-(H18+H19+H21-50),F220)</f>
        <v>50</v>
      </c>
      <c r="H221" s="135">
        <f>IF(C12="non",0,H220)</f>
        <v>0</v>
      </c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</row>
    <row r="222" spans="1:28" hidden="1" x14ac:dyDescent="0.2">
      <c r="A222" s="9"/>
      <c r="B222" s="133"/>
      <c r="C222" s="134">
        <f>SUM(C220:C221)</f>
        <v>0</v>
      </c>
      <c r="D222" s="134">
        <f>IF(C224&gt;(H18+H19-50),-(H18+H19-50),C222)</f>
        <v>50</v>
      </c>
      <c r="E222" s="136">
        <f>IF(D222=50,0,D222)</f>
        <v>0</v>
      </c>
      <c r="F222" s="134"/>
      <c r="G222" s="134"/>
      <c r="H222" s="134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</row>
    <row r="223" spans="1:28" hidden="1" x14ac:dyDescent="0.2">
      <c r="A223" s="9"/>
      <c r="B223" s="133"/>
      <c r="C223" s="134"/>
      <c r="D223" s="134"/>
      <c r="E223" s="134"/>
      <c r="F223" s="134"/>
      <c r="G223" s="134"/>
      <c r="H223" s="134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</row>
    <row r="224" spans="1:28" hidden="1" x14ac:dyDescent="0.2">
      <c r="A224" s="9"/>
      <c r="B224" s="133"/>
      <c r="C224" s="134">
        <f>-C222</f>
        <v>0</v>
      </c>
      <c r="D224" s="134"/>
      <c r="E224" s="134"/>
      <c r="F224" s="134"/>
      <c r="G224" s="134"/>
      <c r="H224" s="134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</row>
    <row r="225" spans="1:28" hidden="1" x14ac:dyDescent="0.2">
      <c r="A225" s="9"/>
      <c r="B225" s="114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</row>
    <row r="226" spans="1:28" hidden="1" x14ac:dyDescent="0.2">
      <c r="A226" s="9"/>
      <c r="B226" s="114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</row>
    <row r="227" spans="1:28" hidden="1" x14ac:dyDescent="0.2">
      <c r="A227" s="9"/>
      <c r="B227" s="114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</row>
    <row r="228" spans="1:28" hidden="1" x14ac:dyDescent="0.2">
      <c r="A228" s="9"/>
      <c r="B228" s="114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</row>
    <row r="229" spans="1:28" hidden="1" x14ac:dyDescent="0.2">
      <c r="A229" s="9"/>
      <c r="B229" s="114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</row>
    <row r="230" spans="1:28" hidden="1" x14ac:dyDescent="0.2">
      <c r="A230" s="9"/>
      <c r="B230" s="114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</row>
    <row r="231" spans="1:28" hidden="1" x14ac:dyDescent="0.2">
      <c r="A231" s="9"/>
      <c r="B231" s="114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</row>
    <row r="232" spans="1:28" hidden="1" x14ac:dyDescent="0.2">
      <c r="A232" s="9"/>
      <c r="B232" s="114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</row>
    <row r="233" spans="1:28" hidden="1" x14ac:dyDescent="0.2">
      <c r="A233" s="9"/>
      <c r="B233" s="114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</row>
    <row r="234" spans="1:28" hidden="1" x14ac:dyDescent="0.2">
      <c r="A234" s="9"/>
      <c r="B234" s="114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</row>
    <row r="235" spans="1:28" hidden="1" x14ac:dyDescent="0.2">
      <c r="A235" s="9"/>
      <c r="B235" s="114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</row>
    <row r="236" spans="1:28" hidden="1" x14ac:dyDescent="0.2">
      <c r="A236" s="9"/>
      <c r="B236" s="114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</row>
    <row r="237" spans="1:28" hidden="1" x14ac:dyDescent="0.2">
      <c r="A237" s="9"/>
      <c r="B237" s="114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</row>
    <row r="238" spans="1:28" hidden="1" x14ac:dyDescent="0.2">
      <c r="A238" s="9"/>
      <c r="B238" s="114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</row>
    <row r="239" spans="1:28" hidden="1" x14ac:dyDescent="0.2">
      <c r="A239" s="9"/>
      <c r="B239" s="114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</row>
    <row r="240" spans="1:28" hidden="1" x14ac:dyDescent="0.2">
      <c r="A240" s="9"/>
      <c r="B240" s="114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</row>
    <row r="241" spans="1:28" hidden="1" x14ac:dyDescent="0.2">
      <c r="A241" s="9"/>
      <c r="B241" s="114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</row>
    <row r="242" spans="1:28" hidden="1" x14ac:dyDescent="0.2">
      <c r="A242" s="9"/>
      <c r="B242" s="114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</row>
    <row r="243" spans="1:28" hidden="1" x14ac:dyDescent="0.2">
      <c r="A243" s="9"/>
      <c r="B243" s="114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</row>
    <row r="244" spans="1:28" hidden="1" x14ac:dyDescent="0.2">
      <c r="A244" s="9"/>
      <c r="B244" s="114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</row>
    <row r="245" spans="1:28" hidden="1" x14ac:dyDescent="0.2">
      <c r="A245" s="9"/>
      <c r="B245" s="114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</row>
    <row r="246" spans="1:28" hidden="1" x14ac:dyDescent="0.2">
      <c r="A246" s="9"/>
      <c r="B246" s="114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</row>
    <row r="247" spans="1:28" hidden="1" x14ac:dyDescent="0.2">
      <c r="A247" s="9"/>
      <c r="B247" s="114"/>
      <c r="C247" s="9"/>
      <c r="D247" s="9"/>
      <c r="E247" s="9"/>
      <c r="F247" s="9"/>
      <c r="G247" s="9"/>
      <c r="H247" s="9"/>
      <c r="I247" s="9"/>
      <c r="J247" s="9"/>
      <c r="K247" s="9"/>
      <c r="L247" s="9"/>
    </row>
    <row r="248" spans="1:28" hidden="1" x14ac:dyDescent="0.2"/>
    <row r="249" spans="1:28" hidden="1" x14ac:dyDescent="0.2"/>
    <row r="250" spans="1:28" hidden="1" x14ac:dyDescent="0.2"/>
    <row r="251" spans="1:28" hidden="1" x14ac:dyDescent="0.2"/>
    <row r="252" spans="1:28" hidden="1" x14ac:dyDescent="0.2"/>
    <row r="253" spans="1:28" hidden="1" x14ac:dyDescent="0.2"/>
    <row r="254" spans="1:28" hidden="1" x14ac:dyDescent="0.2"/>
    <row r="255" spans="1:28" hidden="1" x14ac:dyDescent="0.2"/>
    <row r="256" spans="1:28" hidden="1" x14ac:dyDescent="0.2"/>
    <row r="257" hidden="1" x14ac:dyDescent="0.2"/>
    <row r="258" hidden="1" x14ac:dyDescent="0.2"/>
    <row r="259" hidden="1" x14ac:dyDescent="0.2"/>
    <row r="260" hidden="1" x14ac:dyDescent="0.2"/>
  </sheetData>
  <sheetProtection algorithmName="SHA-512" hashValue="iNdBP0NZEbfs7q3FSUzXFjMsFVg/xSEzmsCgBdGz7hjJEQBb3y+d92Gnp2+D1YGkvgh38mTNhp8n0zqAmQXKvw==" saltValue="ym6MQKQK0o/a8ZJ2R0uKTQ==" spinCount="100000" sheet="1" objects="1" scenarios="1"/>
  <phoneticPr fontId="0" type="noConversion"/>
  <dataValidations count="5">
    <dataValidation type="list" allowBlank="1" showInputMessage="1" showErrorMessage="1" sqref="C9:G9">
      <formula1>$K$135:$K$136</formula1>
    </dataValidation>
    <dataValidation type="list" allowBlank="1" showInputMessage="1" showErrorMessage="1" sqref="C11:G11">
      <formula1>$L$135:$L$136</formula1>
    </dataValidation>
    <dataValidation type="list" allowBlank="1" showInputMessage="1" showErrorMessage="1" sqref="C12:G12">
      <formula1>$M$135:$M$136</formula1>
    </dataValidation>
    <dataValidation type="list" allowBlank="1" showInputMessage="1" showErrorMessage="1" sqref="C13:G13">
      <formula1>$N$135:$N$136</formula1>
    </dataValidation>
    <dataValidation type="list" allowBlank="1" showInputMessage="1" showErrorMessage="1" sqref="F50">
      <formula1>$K$321:$K$322</formula1>
    </dataValidation>
  </dataValidations>
  <hyperlinks>
    <hyperlink ref="C78" r:id="rId1"/>
    <hyperlink ref="F78" r:id="rId2"/>
    <hyperlink ref="C76" r:id="rId3"/>
    <hyperlink ref="F76" r:id="rId4"/>
    <hyperlink ref="C80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VBIFTH</vt:lpstr>
      <vt:lpstr>VBIFTH!_1._Zegels_Minuut_Brevet</vt:lpstr>
      <vt:lpstr>VBIFTH!_2._Registratie_Minuut_Brevet</vt:lpstr>
      <vt:lpstr>VBIFTH!_3._Registratie_aanhangsel</vt:lpstr>
      <vt:lpstr>VBIFTH!Aard</vt:lpstr>
      <vt:lpstr>VBIFTH!Afdrukbereik</vt:lpstr>
      <vt:lpstr>VBIFTH!Datum</vt:lpstr>
      <vt:lpstr>VBIFTH!KOSTENFICHE</vt:lpstr>
      <vt:lpstr>VBIFTH!Naam</vt:lpstr>
      <vt:lpstr>VBIFTH!Rep.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2014-11-23T21:23:39Z</dcterms:modified>
</cp:coreProperties>
</file>