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50" windowWidth="14355" windowHeight="7995"/>
  </bookViews>
  <sheets>
    <sheet name="VBIBCRMH" sheetId="1" r:id="rId1"/>
  </sheets>
  <definedNames>
    <definedName name="_1._Zegels_Minuut_Brevet" localSheetId="0">VBIBCRMH!$A$15:$F$15</definedName>
    <definedName name="_1._Zegels_Minuut_Brevet">#REF!</definedName>
    <definedName name="_10._Tweede_getuigschrift" localSheetId="0">VBIBCRMH!#REF!</definedName>
    <definedName name="_10._Tweede_getuigschrift">#REF!</definedName>
    <definedName name="_11._Kadaster_uittreksel" localSheetId="0">VBIBCRMH!#REF!</definedName>
    <definedName name="_11._Kadaster_uittreksel">#REF!</definedName>
    <definedName name="_12._Getuigen" localSheetId="0">VBIBCRMH!#REF!</definedName>
    <definedName name="_12._Getuigen">#REF!</definedName>
    <definedName name="_13._Allerlei_uitgaven" localSheetId="0">VBIBCRMH!#REF!</definedName>
    <definedName name="_13._Allerlei_uitgaven">#REF!</definedName>
    <definedName name="_14." localSheetId="0">VBIBCRMH!#REF!</definedName>
    <definedName name="_14.">#REF!</definedName>
    <definedName name="_15." localSheetId="0">VBIBCRMH!#REF!</definedName>
    <definedName name="_15.">#REF!</definedName>
    <definedName name="_2._Registratie_Minuut_Brevet" localSheetId="0">VBIBCRMH!$B$19:$G$19</definedName>
    <definedName name="_2._Registratie_Minuut_Brevet">#REF!</definedName>
    <definedName name="_3._Registratie_aanhangsel" localSheetId="0">VBIBCRMH!$E$20:$G$20</definedName>
    <definedName name="_3._Registratie_aanhangsel">#REF!</definedName>
    <definedName name="_4.Zegels_afschrift_grosse" localSheetId="0">VBIBCRMH!#REF!</definedName>
    <definedName name="_4.Zegels_afschrift_grosse">#REF!</definedName>
    <definedName name="_5._Hypotheek__inschr._overschr._doorh." localSheetId="0">VBIBCRMH!#REF!</definedName>
    <definedName name="_5._Hypotheek__inschr._overschr._doorh.">#REF!</definedName>
    <definedName name="_6._Loon_pandbewaarder" localSheetId="0">VBIBCRMH!#REF!</definedName>
    <definedName name="_6._Loon_pandbewaarder">#REF!</definedName>
    <definedName name="_7._Zegels__bord._aanh." localSheetId="0">VBIBCRMH!#REF!</definedName>
    <definedName name="_7._Zegels__bord._aanh.">#REF!</definedName>
    <definedName name="_8._Opzoekingen" localSheetId="0">VBIBCRMH!#REF!</definedName>
    <definedName name="_8._Opzoekingen">#REF!</definedName>
    <definedName name="_9._Hypothecair_getuigschrift" localSheetId="0">VBIBCRMH!#REF!</definedName>
    <definedName name="_9._Hypothecair_getuigschrift">#REF!</definedName>
    <definedName name="Aard" localSheetId="0">VBIBCRMH!$C$5:$F$5</definedName>
    <definedName name="Aard">#REF!</definedName>
    <definedName name="_xlnm.Print_Area" localSheetId="0">VBIBCRMH!$A$1:$E$48</definedName>
    <definedName name="Datum" localSheetId="0">VBIBCRMH!$B$5:$G$46</definedName>
    <definedName name="Datum">#REF!</definedName>
    <definedName name="gemeentelijke_info">#REF!</definedName>
    <definedName name="Kantoor_van_Notaris_J._SIMONART_te_Leuven" localSheetId="0">VBIBCRMH!#REF!</definedName>
    <definedName name="Kantoor_van_Notaris_J._SIMONART_te_Leuven">#REF!</definedName>
    <definedName name="KOSTENFICHE" localSheetId="0">VBIBCRMH!$A$1:$G$46</definedName>
    <definedName name="KOSTENFICHE">#REF!</definedName>
    <definedName name="Last_Row">IF(Values_Entered,Header_Row+Number_of_Payments,Header_Row)</definedName>
    <definedName name="Naam" localSheetId="0">VBIBCRMH!$C$6:$F$6</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VBIBCRMH!$F$5:$F$47</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VBIBCRMH!#REF!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VBIBCRMH!$A$4:$G$46</definedName>
  </definedNames>
  <calcPr calcId="152511"/>
</workbook>
</file>

<file path=xl/calcChain.xml><?xml version="1.0" encoding="utf-8"?>
<calcChain xmlns="http://schemas.openxmlformats.org/spreadsheetml/2006/main">
  <c r="D36" i="1" l="1"/>
  <c r="B7" i="1" l="1"/>
  <c r="C124" i="1" s="1"/>
  <c r="D17" i="1"/>
  <c r="D18" i="1"/>
  <c r="D20" i="1"/>
  <c r="C53" i="1"/>
  <c r="D61" i="1" s="1"/>
  <c r="C64" i="1"/>
  <c r="D68" i="1"/>
  <c r="D69" i="1" s="1"/>
  <c r="D71" i="1"/>
  <c r="D72" i="1" s="1"/>
  <c r="D75" i="1"/>
  <c r="C90" i="1"/>
  <c r="E247" i="1" s="1"/>
  <c r="A117" i="1"/>
  <c r="C65" i="1" s="1"/>
  <c r="D211" i="1" s="1"/>
  <c r="D66" i="1" s="1"/>
  <c r="E119" i="1"/>
  <c r="C122" i="1"/>
  <c r="D16" i="1" s="1"/>
  <c r="E23" i="1" s="1"/>
  <c r="C123" i="1"/>
  <c r="D124" i="1"/>
  <c r="E124" i="1"/>
  <c r="D125" i="1"/>
  <c r="E125" i="1"/>
  <c r="C133" i="1" s="1"/>
  <c r="C132" i="1" s="1"/>
  <c r="C127" i="1"/>
  <c r="C128" i="1"/>
  <c r="C130" i="1"/>
  <c r="C129" i="1" s="1"/>
  <c r="C131" i="1"/>
  <c r="E131" i="1"/>
  <c r="F131" i="1"/>
  <c r="E132" i="1"/>
  <c r="F132" i="1"/>
  <c r="F134" i="1" s="1"/>
  <c r="D40" i="1" s="1"/>
  <c r="E133" i="1"/>
  <c r="E135" i="1" s="1"/>
  <c r="D39" i="1" s="1"/>
  <c r="F133" i="1"/>
  <c r="E134" i="1"/>
  <c r="E137" i="1"/>
  <c r="E138" i="1"/>
  <c r="F138" i="1"/>
  <c r="E139" i="1"/>
  <c r="E141" i="1" s="1"/>
  <c r="D42" i="1" s="1"/>
  <c r="F139" i="1"/>
  <c r="F141" i="1" s="1"/>
  <c r="D43" i="1" s="1"/>
  <c r="E140" i="1"/>
  <c r="F140" i="1"/>
  <c r="B144" i="1"/>
  <c r="C144" i="1"/>
  <c r="B145" i="1"/>
  <c r="C145" i="1"/>
  <c r="F161" i="1"/>
  <c r="F162" i="1"/>
  <c r="F169" i="1" s="1"/>
  <c r="E15" i="1" s="1"/>
  <c r="F163" i="1"/>
  <c r="F164" i="1"/>
  <c r="F165" i="1"/>
  <c r="F166" i="1"/>
  <c r="C167" i="1"/>
  <c r="F167" i="1"/>
  <c r="F216" i="1"/>
  <c r="E225" i="1" s="1"/>
  <c r="G60" i="1" s="1"/>
  <c r="F217" i="1"/>
  <c r="F218" i="1"/>
  <c r="F219" i="1"/>
  <c r="F220" i="1"/>
  <c r="F221" i="1"/>
  <c r="C222" i="1"/>
  <c r="F222" i="1"/>
  <c r="E223" i="1"/>
  <c r="C239" i="1"/>
  <c r="C241" i="1" s="1"/>
  <c r="C97" i="1" s="1"/>
  <c r="D239" i="1"/>
  <c r="E239" i="1"/>
  <c r="E250" i="1"/>
  <c r="G81" i="1" l="1"/>
  <c r="E47" i="1"/>
  <c r="D77" i="1"/>
  <c r="G78" i="1" s="1"/>
  <c r="E24" i="1"/>
  <c r="E26" i="1" s="1"/>
  <c r="E45" i="1" s="1"/>
  <c r="C99" i="1"/>
  <c r="E100" i="1"/>
  <c r="G61" i="1"/>
  <c r="G77" i="1"/>
  <c r="G79" i="1" s="1"/>
  <c r="G83" i="1" s="1"/>
  <c r="C125" i="1"/>
  <c r="C245" i="1"/>
  <c r="E253" i="1"/>
  <c r="C253" i="1"/>
  <c r="E249" i="1"/>
  <c r="E252" i="1"/>
  <c r="E248" i="1"/>
  <c r="E251" i="1"/>
  <c r="E255" i="1" l="1"/>
  <c r="E256" i="1" s="1"/>
  <c r="E94" i="1" s="1"/>
  <c r="E99" i="1" s="1"/>
  <c r="E101" i="1" s="1"/>
  <c r="E103" i="1" l="1"/>
  <c r="E105" i="1" s="1"/>
</calcChain>
</file>

<file path=xl/comments1.xml><?xml version="1.0" encoding="utf-8"?>
<comments xmlns="http://schemas.openxmlformats.org/spreadsheetml/2006/main">
  <authors>
    <author>Formados</author>
    <author>Jo Hermans</author>
    <author>licentie</author>
  </authors>
  <commentList>
    <comment ref="A9" author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1" authorId="1">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text>
    </comment>
    <comment ref="D62" authorId="2">
      <text>
        <r>
          <rPr>
            <b/>
            <sz val="10"/>
            <color indexed="81"/>
            <rFont val="Tahoma"/>
            <family val="2"/>
          </rPr>
          <t>Hier vul je het werkelijk bedrag van registratie bijlagen in.</t>
        </r>
      </text>
    </comment>
  </commentList>
</comments>
</file>

<file path=xl/sharedStrings.xml><?xml version="1.0" encoding="utf-8"?>
<sst xmlns="http://schemas.openxmlformats.org/spreadsheetml/2006/main" count="180" uniqueCount="123">
  <si>
    <t>Dossier</t>
  </si>
  <si>
    <t>Prijs</t>
  </si>
  <si>
    <t>Basis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</si>
  <si>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</si>
  <si>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</si>
  <si>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</si>
  <si>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</si>
  <si>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</si>
  <si>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</si>
  <si>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</si>
  <si>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</si>
  <si>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</si>
  <si>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</si>
  <si>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</si>
  <si>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</si>
  <si>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</si>
  <si>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</si>
  <si>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</si>
  <si>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</si>
  <si>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</si>
  <si>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</si>
  <si>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</si>
  <si>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</si>
  <si>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</si>
  <si>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</si>
  <si>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</si>
  <si>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</si>
  <si>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</si>
  <si>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</si>
  <si>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</si>
  <si>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</si>
  <si>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</si>
  <si>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</si>
  <si>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</si>
  <si>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</si>
  <si>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</si>
  <si>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</si>
  <si>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</si>
  <si>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</si>
  <si>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</si>
  <si>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</si>
  <si>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</si>
  <si>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</si>
  <si>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</si>
  <si>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</si>
  <si>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</si>
  <si>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</si>
  <si>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</si>
  <si>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</si>
  <si>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</si>
  <si>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</si>
  <si>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</si>
  <si>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</si>
  <si>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Loon hypotheekbewaarder</t>
  </si>
  <si>
    <t>Berekening ereloon hypotheekbewaarder</t>
  </si>
  <si>
    <t xml:space="preserve">tot </t>
  </si>
  <si>
    <t>per</t>
  </si>
  <si>
    <t>supplementair</t>
  </si>
  <si>
    <t>Bijlagen</t>
  </si>
  <si>
    <t>Diverse kosten</t>
  </si>
  <si>
    <t>Client</t>
  </si>
  <si>
    <t>Prix</t>
  </si>
  <si>
    <t>Charges</t>
  </si>
  <si>
    <t>Base</t>
  </si>
  <si>
    <t>Acompte (garantie)</t>
  </si>
  <si>
    <t xml:space="preserve">Abattement majoré? (EDRLR) </t>
  </si>
  <si>
    <t>Crédit social pour au moins 50%?</t>
  </si>
  <si>
    <t>Honoraire</t>
  </si>
  <si>
    <t>Enregistrement</t>
  </si>
  <si>
    <t>Réduction abattement</t>
  </si>
  <si>
    <t>Abattement majoré</t>
  </si>
  <si>
    <t>Enregistrement annexe(s)</t>
  </si>
  <si>
    <t>Transcription (rôles)</t>
  </si>
  <si>
    <t>Frais divers</t>
  </si>
  <si>
    <t>Quote-part acte de base ou acte de lotissement</t>
  </si>
  <si>
    <t>Total frais acquéreur:</t>
  </si>
  <si>
    <t>TVA</t>
  </si>
  <si>
    <t>Recherche</t>
  </si>
  <si>
    <t>oui</t>
  </si>
  <si>
    <t>non</t>
  </si>
  <si>
    <t>acquéreur</t>
  </si>
  <si>
    <t>vendeur</t>
  </si>
  <si>
    <t>Total acquéreur:</t>
  </si>
  <si>
    <t>Frais à charge du vendeur</t>
  </si>
  <si>
    <t>Commission agence immobilière</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</si>
  <si>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</si>
  <si>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</si>
  <si>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</si>
  <si>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</si>
  <si>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</si>
  <si>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</si>
  <si>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</si>
  <si>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</si>
  <si>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</si>
  <si>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OUVERTURE DE CRÉDIT</t>
  </si>
  <si>
    <t>Base enregistrement</t>
  </si>
  <si>
    <t>Principal</t>
  </si>
  <si>
    <t>Accessoires</t>
  </si>
  <si>
    <t>Base honoraire</t>
  </si>
  <si>
    <t>Crédit tarif social?</t>
  </si>
  <si>
    <t>(TVA)</t>
  </si>
  <si>
    <t>Droits d'enregistrement</t>
  </si>
  <si>
    <t>Droits d'enregistrement des annexes</t>
  </si>
  <si>
    <t>Droit d'hypothèque</t>
  </si>
  <si>
    <t>Honoraire conserv. des hypothèques</t>
  </si>
  <si>
    <t>Provision frais d'hypothèque</t>
  </si>
  <si>
    <t>Droits d'écriture</t>
  </si>
  <si>
    <t>Total frais</t>
  </si>
  <si>
    <t>Total</t>
  </si>
  <si>
    <t>Ensemble</t>
  </si>
  <si>
    <t>Total:</t>
  </si>
  <si>
    <t>Frais à charge de l'acquéreur</t>
  </si>
  <si>
    <t>Livret</t>
  </si>
  <si>
    <t>MANDAT HYPOTHECAIRE</t>
  </si>
  <si>
    <t>Tarief</t>
  </si>
  <si>
    <t>Ereloon G</t>
  </si>
  <si>
    <t>Lening</t>
  </si>
  <si>
    <t>Hypothecaire volmacht</t>
  </si>
  <si>
    <t>VENTE BRUXELLES AVEC CREDIT HYPOTHECAIRE ET MANDAT HYPOTHECAIRE</t>
  </si>
  <si>
    <t>Combien de bureaux d'hypothèques?</t>
  </si>
  <si>
    <t>Honoraires</t>
  </si>
  <si>
    <t>Frais</t>
  </si>
  <si>
    <t>Inscription à combien de bureaux d'hypothèques?</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</si>
</sst>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0.00\ &quot;€&quot;;\-#,##0.00\ &quot;€&quot;"/>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 numFmtId="181" formatCode="#,##0&quot; Fr&quot;;\-#,##0&quot; Fr&quot;"/>
    <numFmt numFmtId="182" formatCode="0.0000%"/>
    <numFmt numFmtId="183" formatCode="#,##0.00\ &quot;BF&quot;;\-#,##0.00\ &quot;BF&quot;"/>
  </numFmts>
  <fonts count="19">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u/>
      <sz val="10"/>
      <name val="Arial"/>
      <family val="2"/>
    </font>
    <font>
      <b/>
      <sz val="10"/>
      <color indexed="81"/>
      <name val="Tahoma"/>
      <family val="2"/>
    </font>
    <font>
      <sz val="11"/>
      <color theme="1"/>
      <name val="Calibri"/>
      <family val="2"/>
      <scheme val="minor"/>
    </font>
    <font>
      <b/>
      <sz val="10"/>
      <color theme="1"/>
      <name val="Arial"/>
      <family val="2"/>
    </font>
  </fonts>
  <fills count="18">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51"/>
        <bgColor indexed="64"/>
      </patternFill>
    </fill>
    <fill>
      <patternFill patternType="solid">
        <fgColor indexed="21"/>
        <bgColor indexed="64"/>
      </patternFill>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52"/>
        <bgColor indexed="64"/>
      </patternFill>
    </fill>
    <fill>
      <patternFill patternType="solid">
        <fgColor indexed="19"/>
        <bgColor indexed="64"/>
      </patternFill>
    </fill>
    <fill>
      <patternFill patternType="solid">
        <fgColor indexed="49"/>
        <bgColor indexed="64"/>
      </patternFill>
    </fill>
    <fill>
      <patternFill patternType="solid">
        <fgColor indexed="21"/>
      </patternFill>
    </fill>
    <fill>
      <patternFill patternType="solid">
        <fgColor indexed="10"/>
        <bgColor indexed="64"/>
      </patternFill>
    </fill>
    <fill>
      <patternFill patternType="solid">
        <fgColor indexed="13"/>
        <bgColor indexed="64"/>
      </patternFill>
    </fill>
    <fill>
      <patternFill patternType="solid">
        <fgColor indexed="40"/>
        <bgColor indexed="64"/>
      </patternFill>
    </fill>
    <fill>
      <patternFill patternType="solid">
        <fgColor indexed="44"/>
        <bgColor indexed="64"/>
      </patternFill>
    </fill>
    <fill>
      <patternFill patternType="solid">
        <fgColor rgb="FFFFFF00"/>
        <bgColor indexed="64"/>
      </patternFill>
    </fill>
  </fills>
  <borders count="24">
    <border>
      <left/>
      <right/>
      <top/>
      <bottom/>
      <diagonal/>
    </border>
    <border>
      <left/>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thick">
        <color indexed="20"/>
      </top>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10"/>
      </top>
      <bottom/>
      <diagonal/>
    </border>
    <border>
      <left/>
      <right style="thick">
        <color indexed="10"/>
      </right>
      <top style="thick">
        <color indexed="10"/>
      </top>
      <bottom/>
      <diagonal/>
    </border>
    <border>
      <left style="thick">
        <color indexed="10"/>
      </left>
      <right/>
      <top/>
      <bottom/>
      <diagonal/>
    </border>
    <border>
      <left/>
      <right style="thick">
        <color indexed="10"/>
      </right>
      <top/>
      <bottom/>
      <diagonal/>
    </border>
    <border>
      <left style="thick">
        <color indexed="10"/>
      </left>
      <right/>
      <top/>
      <bottom style="thick">
        <color indexed="10"/>
      </bottom>
      <diagonal/>
    </border>
    <border>
      <left/>
      <right/>
      <top/>
      <bottom style="thick">
        <color indexed="10"/>
      </bottom>
      <diagonal/>
    </border>
    <border>
      <left style="thick">
        <color indexed="10"/>
      </left>
      <right style="thick">
        <color indexed="10"/>
      </right>
      <top style="thick">
        <color indexed="10"/>
      </top>
      <bottom style="thick">
        <color indexed="10"/>
      </bottom>
      <diagonal/>
    </border>
    <border>
      <left style="thick">
        <color indexed="10"/>
      </left>
      <right/>
      <top style="thick">
        <color indexed="10"/>
      </top>
      <bottom/>
      <diagonal/>
    </border>
    <border>
      <left/>
      <right/>
      <top style="thin">
        <color theme="4"/>
      </top>
      <bottom style="double">
        <color theme="4"/>
      </bottom>
      <diagonal/>
    </border>
  </borders>
  <cellStyleXfs count="17">
    <xf numFmtId="0" fontId="0" fillId="0" borderId="0"/>
    <xf numFmtId="172" fontId="11" fillId="0" borderId="0">
      <protection locked="0"/>
    </xf>
    <xf numFmtId="173" fontId="3" fillId="0" borderId="0" applyFont="0" applyFill="0" applyBorder="0" applyAlignment="0" applyProtection="0"/>
    <xf numFmtId="174" fontId="11" fillId="0" borderId="0">
      <protection locked="0"/>
    </xf>
    <xf numFmtId="175" fontId="3" fillId="0" borderId="0" applyFont="0" applyFill="0" applyBorder="0" applyAlignment="0" applyProtection="0"/>
    <xf numFmtId="176" fontId="11" fillId="0" borderId="0">
      <protection locked="0"/>
    </xf>
    <xf numFmtId="177" fontId="11" fillId="0" borderId="0">
      <protection locked="0"/>
    </xf>
    <xf numFmtId="178" fontId="12" fillId="0" borderId="0">
      <protection locked="0"/>
    </xf>
    <xf numFmtId="178" fontId="12" fillId="0" borderId="0">
      <protection locked="0"/>
    </xf>
    <xf numFmtId="0" fontId="4" fillId="0" borderId="0" applyNumberFormat="0" applyFill="0" applyBorder="0" applyAlignment="0" applyProtection="0">
      <alignment vertical="top"/>
      <protection locked="0"/>
    </xf>
    <xf numFmtId="179" fontId="11" fillId="0" borderId="0">
      <protection locked="0"/>
    </xf>
    <xf numFmtId="0" fontId="13" fillId="0" borderId="0"/>
    <xf numFmtId="0" fontId="17" fillId="0" borderId="0"/>
    <xf numFmtId="0" fontId="3" fillId="0" borderId="0"/>
    <xf numFmtId="0" fontId="17" fillId="0" borderId="0"/>
    <xf numFmtId="178" fontId="11" fillId="0" borderId="1">
      <protection locked="0"/>
    </xf>
    <xf numFmtId="0" fontId="18" fillId="0" borderId="23" applyNumberFormat="0" applyFill="0" applyAlignment="0" applyProtection="0"/>
  </cellStyleXfs>
  <cellXfs count="184">
    <xf numFmtId="0" fontId="0" fillId="0" borderId="0" xfId="0"/>
    <xf numFmtId="0" fontId="0" fillId="2" borderId="0" xfId="0" applyFill="1" applyProtection="1">
      <protection locked="0"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0" fontId="3" fillId="4" borderId="2" xfId="0" applyFont="1" applyFill="1" applyBorder="1" applyAlignment="1" applyProtection="1">
      <alignment horizontal="left"/>
      <protection hidden="1"/>
    </xf>
    <xf numFmtId="0" fontId="0" fillId="5" borderId="3" xfId="0" applyNumberFormat="1" applyFill="1" applyBorder="1" applyAlignment="1" applyProtection="1">
      <protection hidden="1"/>
    </xf>
    <xf numFmtId="165" fontId="0" fillId="5" borderId="3" xfId="0" applyNumberFormat="1" applyFill="1" applyBorder="1" applyAlignment="1" applyProtection="1">
      <protection hidden="1"/>
    </xf>
    <xf numFmtId="0" fontId="2" fillId="5" borderId="0" xfId="0" applyFont="1" applyFill="1" applyBorder="1" applyAlignment="1" applyProtection="1">
      <alignment horizontal="left"/>
      <protection hidden="1"/>
    </xf>
    <xf numFmtId="165" fontId="0" fillId="5" borderId="0" xfId="0" applyNumberFormat="1" applyFill="1" applyBorder="1" applyAlignment="1" applyProtection="1">
      <protection hidden="1"/>
    </xf>
    <xf numFmtId="0" fontId="0" fillId="5" borderId="0" xfId="0" applyFill="1" applyBorder="1" applyAlignment="1" applyProtection="1">
      <alignment horizontal="left"/>
      <protection hidden="1"/>
    </xf>
    <xf numFmtId="0" fontId="0" fillId="5" borderId="0" xfId="0" applyNumberFormat="1" applyFill="1" applyBorder="1" applyAlignment="1" applyProtection="1">
      <protection hidden="1"/>
    </xf>
    <xf numFmtId="0" fontId="0" fillId="5" borderId="0" xfId="0" applyFill="1" applyProtection="1">
      <protection hidden="1"/>
    </xf>
    <xf numFmtId="167" fontId="0" fillId="5" borderId="0" xfId="0" applyNumberFormat="1" applyFill="1" applyBorder="1" applyAlignment="1" applyProtection="1">
      <protection hidden="1"/>
    </xf>
    <xf numFmtId="165" fontId="3" fillId="5" borderId="0" xfId="0" applyNumberFormat="1" applyFont="1" applyFill="1" applyBorder="1" applyAlignment="1" applyProtection="1">
      <protection hidden="1"/>
    </xf>
    <xf numFmtId="0" fontId="2" fillId="5" borderId="0" xfId="0" quotePrefix="1" applyFont="1" applyFill="1" applyBorder="1" applyAlignment="1" applyProtection="1">
      <alignment horizontal="left"/>
      <protection hidden="1"/>
    </xf>
    <xf numFmtId="165" fontId="3" fillId="5" borderId="2" xfId="0" applyNumberFormat="1" applyFont="1" applyFill="1" applyBorder="1" applyAlignment="1" applyProtection="1">
      <alignment horizontal="left"/>
      <protection hidden="1"/>
    </xf>
    <xf numFmtId="0" fontId="3" fillId="5" borderId="0" xfId="0" applyFont="1" applyFill="1" applyBorder="1" applyAlignment="1" applyProtection="1">
      <alignment horizontal="left"/>
      <protection hidden="1"/>
    </xf>
    <xf numFmtId="167" fontId="0" fillId="5" borderId="0" xfId="0" applyNumberFormat="1" applyFill="1" applyBorder="1" applyAlignment="1" applyProtection="1">
      <alignment horizontal="left"/>
      <protection hidden="1"/>
    </xf>
    <xf numFmtId="0" fontId="3" fillId="5" borderId="2" xfId="0" applyFont="1" applyFill="1" applyBorder="1" applyAlignment="1" applyProtection="1">
      <alignment horizontal="left"/>
      <protection hidden="1"/>
    </xf>
    <xf numFmtId="0" fontId="3" fillId="5" borderId="2" xfId="0" applyFont="1" applyFill="1" applyBorder="1" applyProtection="1">
      <protection hidden="1"/>
    </xf>
    <xf numFmtId="0" fontId="0" fillId="5" borderId="0" xfId="0" applyFill="1" applyBorder="1" applyProtection="1">
      <protection hidden="1"/>
    </xf>
    <xf numFmtId="0" fontId="3" fillId="5" borderId="0" xfId="0" applyFont="1" applyFill="1" applyBorder="1" applyProtection="1">
      <protection hidden="1"/>
    </xf>
    <xf numFmtId="167" fontId="0" fillId="5" borderId="0" xfId="0" applyNumberFormat="1" applyFill="1" applyBorder="1" applyProtection="1">
      <protection hidden="1"/>
    </xf>
    <xf numFmtId="0" fontId="3" fillId="5" borderId="0" xfId="0" applyFont="1" applyFill="1" applyProtection="1">
      <protection hidden="1"/>
    </xf>
    <xf numFmtId="167" fontId="0" fillId="5" borderId="0" xfId="0" applyNumberFormat="1" applyFill="1" applyProtection="1">
      <protection hidden="1"/>
    </xf>
    <xf numFmtId="0" fontId="0" fillId="5" borderId="4" xfId="0" applyFill="1" applyBorder="1" applyAlignment="1" applyProtection="1">
      <alignment horizontal="left"/>
      <protection hidden="1"/>
    </xf>
    <xf numFmtId="0" fontId="0" fillId="5" borderId="5" xfId="0" applyFill="1" applyBorder="1" applyAlignment="1" applyProtection="1">
      <alignment horizontal="left"/>
      <protection hidden="1"/>
    </xf>
    <xf numFmtId="165" fontId="0" fillId="5" borderId="4" xfId="0" applyNumberFormat="1" applyFill="1" applyBorder="1" applyAlignment="1" applyProtection="1">
      <protection hidden="1"/>
    </xf>
    <xf numFmtId="3" fontId="3" fillId="5" borderId="0" xfId="0" applyNumberFormat="1" applyFont="1" applyFill="1" applyProtection="1">
      <protection hidden="1"/>
    </xf>
    <xf numFmtId="167" fontId="3" fillId="5" borderId="0" xfId="0" applyNumberFormat="1" applyFont="1" applyFill="1" applyProtection="1">
      <protection hidden="1"/>
    </xf>
    <xf numFmtId="0" fontId="5" fillId="5" borderId="0" xfId="0" applyFont="1" applyFill="1" applyProtection="1">
      <protection hidden="1"/>
    </xf>
    <xf numFmtId="169" fontId="0" fillId="5" borderId="0" xfId="0" applyNumberFormat="1" applyFill="1" applyBorder="1" applyAlignment="1" applyProtection="1">
      <alignment horizontal="right"/>
      <protection hidden="1"/>
    </xf>
    <xf numFmtId="0" fontId="6" fillId="5" borderId="0" xfId="0" applyFont="1" applyFill="1" applyProtection="1">
      <protection hidden="1"/>
    </xf>
    <xf numFmtId="3" fontId="3" fillId="5" borderId="0" xfId="0" quotePrefix="1" applyNumberFormat="1" applyFont="1" applyFill="1" applyAlignment="1" applyProtection="1">
      <alignment horizontal="left"/>
      <protection hidden="1"/>
    </xf>
    <xf numFmtId="3" fontId="3" fillId="5" borderId="6" xfId="0" applyNumberFormat="1" applyFont="1" applyFill="1" applyBorder="1" applyProtection="1">
      <protection hidden="1"/>
    </xf>
    <xf numFmtId="170" fontId="7" fillId="5" borderId="7" xfId="0" applyNumberFormat="1" applyFont="1" applyFill="1" applyBorder="1" applyAlignment="1" applyProtection="1">
      <alignment horizontal="center"/>
      <protection hidden="1"/>
    </xf>
    <xf numFmtId="0" fontId="7" fillId="5" borderId="7" xfId="0" applyFont="1" applyFill="1" applyBorder="1" applyAlignment="1" applyProtection="1">
      <alignment horizontal="center"/>
      <protection hidden="1"/>
    </xf>
    <xf numFmtId="0" fontId="7" fillId="5" borderId="8" xfId="0" applyFont="1" applyFill="1" applyBorder="1" applyAlignment="1" applyProtection="1">
      <alignment horizontal="center"/>
      <protection hidden="1"/>
    </xf>
    <xf numFmtId="168" fontId="8" fillId="5" borderId="7" xfId="0" applyNumberFormat="1" applyFont="1" applyFill="1" applyBorder="1" applyProtection="1">
      <protection hidden="1"/>
    </xf>
    <xf numFmtId="170" fontId="8" fillId="5" borderId="7" xfId="0" applyNumberFormat="1" applyFont="1" applyFill="1" applyBorder="1" applyProtection="1">
      <protection hidden="1"/>
    </xf>
    <xf numFmtId="171" fontId="8" fillId="5" borderId="7" xfId="0" applyNumberFormat="1" applyFont="1" applyFill="1" applyBorder="1" applyProtection="1">
      <protection hidden="1"/>
    </xf>
    <xf numFmtId="171" fontId="8" fillId="5" borderId="8" xfId="0" applyNumberFormat="1" applyFont="1" applyFill="1" applyBorder="1" applyProtection="1">
      <protection hidden="1"/>
    </xf>
    <xf numFmtId="0" fontId="8" fillId="5" borderId="9" xfId="0" applyFont="1" applyFill="1" applyBorder="1" applyProtection="1">
      <protection hidden="1"/>
    </xf>
    <xf numFmtId="0" fontId="8" fillId="5" borderId="0" xfId="0" applyFont="1" applyFill="1" applyBorder="1" applyProtection="1">
      <protection hidden="1"/>
    </xf>
    <xf numFmtId="0" fontId="9" fillId="5" borderId="10" xfId="0" applyFont="1" applyFill="1" applyBorder="1" applyProtection="1">
      <protection hidden="1"/>
    </xf>
    <xf numFmtId="0" fontId="8" fillId="5" borderId="0" xfId="0" applyFont="1" applyFill="1" applyProtection="1">
      <protection hidden="1"/>
    </xf>
    <xf numFmtId="170" fontId="7" fillId="5" borderId="0" xfId="0" applyNumberFormat="1" applyFont="1" applyFill="1" applyBorder="1" applyAlignment="1" applyProtection="1">
      <alignment horizontal="center"/>
      <protection hidden="1"/>
    </xf>
    <xf numFmtId="0" fontId="8" fillId="5" borderId="10" xfId="0" applyFont="1" applyFill="1" applyBorder="1" applyProtection="1">
      <protection hidden="1"/>
    </xf>
    <xf numFmtId="168" fontId="7" fillId="5" borderId="7" xfId="0" applyNumberFormat="1" applyFont="1" applyFill="1" applyBorder="1" applyProtection="1">
      <protection hidden="1"/>
    </xf>
    <xf numFmtId="0" fontId="3" fillId="6" borderId="0" xfId="0" applyFont="1" applyFill="1" applyBorder="1" applyAlignment="1" applyProtection="1">
      <alignment horizontal="left"/>
      <protection hidden="1"/>
    </xf>
    <xf numFmtId="0" fontId="0" fillId="6" borderId="0" xfId="0" applyFill="1" applyBorder="1" applyAlignment="1" applyProtection="1">
      <alignment horizontal="left"/>
      <protection hidden="1"/>
    </xf>
    <xf numFmtId="0" fontId="0" fillId="6" borderId="0" xfId="0" applyFill="1" applyBorder="1" applyAlignment="1" applyProtection="1">
      <alignment horizontal="left"/>
      <protection locked="0" hidden="1"/>
    </xf>
    <xf numFmtId="0" fontId="3" fillId="7" borderId="0" xfId="13" applyFont="1" applyFill="1" applyBorder="1" applyAlignment="1" applyProtection="1">
      <alignment horizontal="left"/>
      <protection hidden="1"/>
    </xf>
    <xf numFmtId="0" fontId="2" fillId="7" borderId="0" xfId="13" applyFont="1" applyFill="1" applyBorder="1" applyAlignment="1" applyProtection="1">
      <alignment horizontal="left"/>
      <protection hidden="1"/>
    </xf>
    <xf numFmtId="0" fontId="3" fillId="7" borderId="0" xfId="13" applyFont="1" applyFill="1" applyBorder="1" applyAlignment="1" applyProtection="1">
      <alignment horizontal="left"/>
      <protection locked="0" hidden="1"/>
    </xf>
    <xf numFmtId="0" fontId="3" fillId="2" borderId="0" xfId="0" applyFont="1" applyFill="1" applyBorder="1" applyAlignment="1" applyProtection="1">
      <alignment horizontal="left"/>
      <protection hidden="1"/>
    </xf>
    <xf numFmtId="0" fontId="4" fillId="2" borderId="0" xfId="9" applyFill="1" applyBorder="1" applyAlignment="1" applyProtection="1">
      <alignment horizontal="left"/>
      <protection hidden="1"/>
    </xf>
    <xf numFmtId="0" fontId="0" fillId="8" borderId="0" xfId="0" applyFill="1" applyBorder="1" applyAlignment="1" applyProtection="1">
      <alignment horizontal="center"/>
      <protection locked="0" hidden="1"/>
    </xf>
    <xf numFmtId="0" fontId="2" fillId="9" borderId="11" xfId="0" applyFont="1" applyFill="1" applyBorder="1" applyAlignment="1" applyProtection="1">
      <alignment horizontal="left"/>
      <protection hidden="1"/>
    </xf>
    <xf numFmtId="0" fontId="2" fillId="10" borderId="11" xfId="0" applyFont="1" applyFill="1" applyBorder="1" applyAlignment="1" applyProtection="1">
      <alignment horizontal="left"/>
      <protection hidden="1"/>
    </xf>
    <xf numFmtId="0" fontId="2" fillId="11" borderId="12" xfId="0" applyFont="1" applyFill="1" applyBorder="1" applyAlignment="1" applyProtection="1">
      <alignment horizontal="left"/>
      <protection hidden="1"/>
    </xf>
    <xf numFmtId="0" fontId="0" fillId="11" borderId="13" xfId="0" applyFill="1" applyBorder="1" applyAlignment="1" applyProtection="1">
      <alignment horizontal="left"/>
      <protection hidden="1"/>
    </xf>
    <xf numFmtId="0" fontId="0" fillId="11" borderId="14" xfId="0" applyFill="1" applyBorder="1" applyAlignment="1" applyProtection="1">
      <alignment horizontal="left"/>
      <protection hidden="1"/>
    </xf>
    <xf numFmtId="0" fontId="3" fillId="11" borderId="2" xfId="0" applyFont="1" applyFill="1" applyBorder="1" applyAlignment="1" applyProtection="1">
      <alignment horizontal="left"/>
      <protection hidden="1"/>
    </xf>
    <xf numFmtId="166" fontId="2" fillId="8" borderId="0" xfId="0" applyNumberFormat="1" applyFont="1" applyFill="1" applyBorder="1" applyAlignment="1" applyProtection="1">
      <alignment horizontal="left"/>
      <protection locked="0" hidden="1"/>
    </xf>
    <xf numFmtId="0" fontId="2" fillId="8" borderId="0" xfId="0" applyFont="1" applyFill="1" applyBorder="1" applyAlignment="1" applyProtection="1">
      <alignment horizontal="left"/>
      <protection hidden="1"/>
    </xf>
    <xf numFmtId="0" fontId="0" fillId="7" borderId="0" xfId="0" applyFill="1" applyBorder="1" applyAlignment="1" applyProtection="1">
      <alignment horizontal="left"/>
      <protection locked="0" hidden="1"/>
    </xf>
    <xf numFmtId="0" fontId="3" fillId="5" borderId="0" xfId="13" applyFill="1" applyProtection="1">
      <protection hidden="1"/>
    </xf>
    <xf numFmtId="165" fontId="3" fillId="5" borderId="15" xfId="13" applyNumberFormat="1" applyFill="1" applyBorder="1" applyAlignment="1" applyProtection="1">
      <protection hidden="1"/>
    </xf>
    <xf numFmtId="0" fontId="3" fillId="5" borderId="15" xfId="13" applyFill="1" applyBorder="1"/>
    <xf numFmtId="0" fontId="3" fillId="5" borderId="16" xfId="13" applyNumberFormat="1" applyFill="1" applyBorder="1" applyAlignment="1" applyProtection="1">
      <protection hidden="1"/>
    </xf>
    <xf numFmtId="0" fontId="3" fillId="5" borderId="17" xfId="13" applyFill="1" applyBorder="1" applyAlignment="1" applyProtection="1">
      <alignment horizontal="left"/>
      <protection hidden="1"/>
    </xf>
    <xf numFmtId="165" fontId="3" fillId="5" borderId="0" xfId="13" applyNumberFormat="1" applyFill="1" applyBorder="1" applyAlignment="1" applyProtection="1">
      <protection hidden="1"/>
    </xf>
    <xf numFmtId="0" fontId="3" fillId="5" borderId="0" xfId="13" applyFill="1"/>
    <xf numFmtId="0" fontId="3" fillId="5" borderId="18" xfId="13" applyNumberFormat="1" applyFill="1" applyBorder="1" applyAlignment="1" applyProtection="1">
      <protection hidden="1"/>
    </xf>
    <xf numFmtId="165" fontId="3" fillId="5" borderId="18" xfId="13" applyNumberFormat="1" applyFill="1" applyBorder="1" applyAlignment="1" applyProtection="1">
      <protection hidden="1"/>
    </xf>
    <xf numFmtId="0" fontId="3" fillId="5" borderId="18" xfId="13" applyFill="1" applyBorder="1"/>
    <xf numFmtId="0" fontId="3" fillId="5" borderId="0" xfId="13" applyFill="1" applyBorder="1" applyAlignment="1" applyProtection="1">
      <alignment horizontal="left"/>
      <protection hidden="1"/>
    </xf>
    <xf numFmtId="0" fontId="2" fillId="5" borderId="17" xfId="13" quotePrefix="1" applyFont="1" applyFill="1" applyBorder="1" applyAlignment="1" applyProtection="1">
      <alignment horizontal="left"/>
      <protection hidden="1"/>
    </xf>
    <xf numFmtId="0" fontId="2" fillId="5" borderId="0" xfId="13" applyFont="1" applyFill="1" applyBorder="1" applyAlignment="1" applyProtection="1">
      <alignment horizontal="left"/>
      <protection hidden="1"/>
    </xf>
    <xf numFmtId="165" fontId="3" fillId="5" borderId="0" xfId="13" applyNumberFormat="1" applyFill="1" applyBorder="1" applyAlignment="1" applyProtection="1">
      <alignment horizontal="left"/>
      <protection hidden="1"/>
    </xf>
    <xf numFmtId="0" fontId="3" fillId="5" borderId="17" xfId="13" applyFont="1" applyFill="1" applyBorder="1" applyAlignment="1" applyProtection="1">
      <alignment horizontal="left"/>
      <protection hidden="1"/>
    </xf>
    <xf numFmtId="165" fontId="3" fillId="5" borderId="0" xfId="13" applyNumberFormat="1" applyFont="1" applyFill="1" applyBorder="1" applyAlignment="1" applyProtection="1">
      <protection hidden="1"/>
    </xf>
    <xf numFmtId="167" fontId="3" fillId="5" borderId="0" xfId="13" applyNumberFormat="1" applyFill="1" applyBorder="1" applyAlignment="1" applyProtection="1">
      <alignment horizontal="left"/>
      <protection hidden="1"/>
    </xf>
    <xf numFmtId="0" fontId="3" fillId="5" borderId="0" xfId="13" applyFont="1" applyFill="1" applyBorder="1" applyAlignment="1" applyProtection="1">
      <alignment horizontal="left"/>
      <protection hidden="1"/>
    </xf>
    <xf numFmtId="0" fontId="3" fillId="5" borderId="17" xfId="13" applyFill="1" applyBorder="1" applyProtection="1">
      <protection hidden="1"/>
    </xf>
    <xf numFmtId="0" fontId="3" fillId="5" borderId="18" xfId="13" applyFill="1" applyBorder="1" applyProtection="1">
      <protection hidden="1"/>
    </xf>
    <xf numFmtId="0" fontId="3" fillId="5" borderId="17" xfId="13" applyFill="1" applyBorder="1"/>
    <xf numFmtId="0" fontId="3" fillId="5" borderId="19" xfId="13" applyFill="1" applyBorder="1"/>
    <xf numFmtId="0" fontId="3" fillId="5" borderId="20" xfId="13" applyFill="1" applyBorder="1"/>
    <xf numFmtId="165" fontId="3" fillId="5" borderId="20" xfId="13" applyNumberFormat="1" applyFont="1" applyFill="1" applyBorder="1" applyAlignment="1" applyProtection="1">
      <protection hidden="1"/>
    </xf>
    <xf numFmtId="0" fontId="3" fillId="0" borderId="0" xfId="13" applyProtection="1">
      <protection hidden="1"/>
    </xf>
    <xf numFmtId="171" fontId="8" fillId="12" borderId="0" xfId="13" applyNumberFormat="1" applyFont="1" applyFill="1" applyBorder="1" applyProtection="1">
      <protection hidden="1"/>
    </xf>
    <xf numFmtId="180" fontId="8" fillId="12" borderId="0" xfId="13" applyNumberFormat="1" applyFont="1" applyFill="1" applyBorder="1" applyProtection="1">
      <protection hidden="1"/>
    </xf>
    <xf numFmtId="167" fontId="3" fillId="0" borderId="0" xfId="13" applyNumberFormat="1" applyProtection="1">
      <protection hidden="1"/>
    </xf>
    <xf numFmtId="181" fontId="8" fillId="12" borderId="0" xfId="13" applyNumberFormat="1" applyFont="1" applyFill="1" applyBorder="1" applyProtection="1">
      <protection hidden="1"/>
    </xf>
    <xf numFmtId="0" fontId="3" fillId="5" borderId="0" xfId="13" applyFill="1" applyBorder="1" applyProtection="1">
      <protection hidden="1"/>
    </xf>
    <xf numFmtId="0" fontId="8" fillId="12" borderId="0" xfId="13" applyFont="1" applyFill="1" applyBorder="1" applyProtection="1">
      <protection hidden="1"/>
    </xf>
    <xf numFmtId="168" fontId="7" fillId="12" borderId="0" xfId="13" applyNumberFormat="1" applyFont="1" applyFill="1" applyBorder="1" applyProtection="1">
      <protection hidden="1"/>
    </xf>
    <xf numFmtId="0" fontId="3" fillId="0" borderId="0" xfId="13" applyFont="1" applyProtection="1">
      <protection hidden="1"/>
    </xf>
    <xf numFmtId="0" fontId="3" fillId="8" borderId="0" xfId="13" applyFill="1" applyBorder="1" applyAlignment="1" applyProtection="1">
      <alignment horizontal="center"/>
      <protection locked="0" hidden="1"/>
    </xf>
    <xf numFmtId="3" fontId="4" fillId="7" borderId="0" xfId="9" applyNumberFormat="1" applyFill="1" applyAlignment="1" applyProtection="1">
      <protection hidden="1"/>
    </xf>
    <xf numFmtId="0" fontId="0" fillId="7" borderId="0" xfId="0" applyFill="1" applyProtection="1">
      <protection hidden="1"/>
    </xf>
    <xf numFmtId="0" fontId="3" fillId="7" borderId="0" xfId="0" applyFont="1" applyFill="1" applyProtection="1">
      <protection hidden="1"/>
    </xf>
    <xf numFmtId="3" fontId="3" fillId="7" borderId="0" xfId="0" applyNumberFormat="1" applyFont="1" applyFill="1" applyProtection="1">
      <protection hidden="1"/>
    </xf>
    <xf numFmtId="0" fontId="15" fillId="5" borderId="0" xfId="13" applyFont="1" applyFill="1" applyBorder="1" applyAlignment="1" applyProtection="1">
      <alignment horizontal="left"/>
      <protection hidden="1"/>
    </xf>
    <xf numFmtId="0" fontId="2" fillId="13" borderId="11" xfId="13" applyFont="1" applyFill="1" applyBorder="1" applyAlignment="1" applyProtection="1">
      <alignment horizontal="left"/>
      <protection hidden="1"/>
    </xf>
    <xf numFmtId="0" fontId="15" fillId="5" borderId="15" xfId="13" applyFont="1" applyFill="1" applyBorder="1" applyAlignment="1" applyProtection="1">
      <alignment horizontal="left"/>
      <protection hidden="1"/>
    </xf>
    <xf numFmtId="165" fontId="3" fillId="5" borderId="0" xfId="13" applyNumberFormat="1" applyFont="1" applyFill="1" applyBorder="1" applyAlignment="1" applyProtection="1">
      <alignment horizontal="left"/>
      <protection hidden="1"/>
    </xf>
    <xf numFmtId="0" fontId="2" fillId="14" borderId="3" xfId="0" applyFont="1" applyFill="1" applyBorder="1" applyAlignment="1" applyProtection="1">
      <alignment horizontal="left"/>
      <protection hidden="1"/>
    </xf>
    <xf numFmtId="164" fontId="3" fillId="8" borderId="15" xfId="13" applyNumberFormat="1" applyFill="1" applyBorder="1" applyAlignment="1" applyProtection="1">
      <protection locked="0" hidden="1"/>
    </xf>
    <xf numFmtId="0" fontId="3" fillId="5" borderId="15" xfId="13" applyFill="1" applyBorder="1" applyAlignment="1" applyProtection="1">
      <alignment horizontal="left"/>
      <protection hidden="1"/>
    </xf>
    <xf numFmtId="0" fontId="0" fillId="5" borderId="16" xfId="0" applyFill="1" applyBorder="1" applyProtection="1">
      <protection hidden="1"/>
    </xf>
    <xf numFmtId="164" fontId="3" fillId="8" borderId="0" xfId="13" applyNumberFormat="1" applyFill="1" applyBorder="1" applyAlignment="1" applyProtection="1">
      <protection locked="0" hidden="1"/>
    </xf>
    <xf numFmtId="0" fontId="0" fillId="5" borderId="18" xfId="0" applyFill="1" applyBorder="1" applyProtection="1">
      <protection hidden="1"/>
    </xf>
    <xf numFmtId="164" fontId="3" fillId="7" borderId="0" xfId="13" applyNumberFormat="1" applyFill="1" applyBorder="1" applyAlignment="1" applyProtection="1">
      <protection hidden="1"/>
    </xf>
    <xf numFmtId="0" fontId="2" fillId="5" borderId="17" xfId="13" applyFont="1" applyFill="1" applyBorder="1" applyAlignment="1" applyProtection="1">
      <alignment horizontal="left"/>
      <protection hidden="1"/>
    </xf>
    <xf numFmtId="1" fontId="3" fillId="5" borderId="0" xfId="13" applyNumberFormat="1" applyFill="1" applyBorder="1" applyAlignment="1" applyProtection="1">
      <alignment horizontal="right"/>
      <protection hidden="1"/>
    </xf>
    <xf numFmtId="164" fontId="3" fillId="8" borderId="0" xfId="13" applyNumberFormat="1" applyFill="1" applyBorder="1" applyAlignment="1" applyProtection="1">
      <alignment horizontal="right"/>
      <protection hidden="1"/>
    </xf>
    <xf numFmtId="164" fontId="3" fillId="8" borderId="18" xfId="13" applyNumberFormat="1" applyFill="1" applyBorder="1" applyAlignment="1" applyProtection="1">
      <protection hidden="1"/>
    </xf>
    <xf numFmtId="164" fontId="3" fillId="5" borderId="18" xfId="13" applyNumberFormat="1" applyFill="1" applyBorder="1" applyAlignment="1" applyProtection="1">
      <protection hidden="1"/>
    </xf>
    <xf numFmtId="164" fontId="3" fillId="8" borderId="0" xfId="13" applyNumberFormat="1" applyFill="1" applyBorder="1" applyAlignment="1" applyProtection="1">
      <alignment horizontal="right"/>
      <protection locked="0" hidden="1"/>
    </xf>
    <xf numFmtId="164" fontId="3" fillId="5" borderId="0" xfId="13" applyNumberFormat="1" applyFill="1" applyBorder="1" applyAlignment="1" applyProtection="1">
      <alignment horizontal="right"/>
      <protection hidden="1"/>
    </xf>
    <xf numFmtId="164" fontId="3" fillId="14" borderId="0" xfId="13" applyNumberFormat="1" applyFill="1" applyBorder="1" applyAlignment="1" applyProtection="1">
      <alignment horizontal="right"/>
      <protection hidden="1"/>
    </xf>
    <xf numFmtId="164" fontId="3" fillId="14" borderId="18" xfId="13" applyNumberFormat="1" applyFill="1" applyBorder="1" applyAlignment="1" applyProtection="1">
      <protection hidden="1"/>
    </xf>
    <xf numFmtId="164" fontId="3" fillId="4" borderId="18" xfId="13" applyNumberFormat="1" applyFill="1" applyBorder="1" applyAlignment="1" applyProtection="1">
      <protection hidden="1"/>
    </xf>
    <xf numFmtId="164" fontId="3" fillId="5" borderId="18" xfId="13" applyNumberFormat="1" applyFill="1" applyBorder="1" applyProtection="1">
      <protection hidden="1"/>
    </xf>
    <xf numFmtId="0" fontId="3" fillId="5" borderId="0" xfId="13" applyFont="1" applyFill="1" applyProtection="1">
      <protection hidden="1"/>
    </xf>
    <xf numFmtId="164" fontId="3" fillId="15" borderId="18" xfId="13" applyNumberFormat="1" applyFont="1" applyFill="1" applyBorder="1" applyProtection="1">
      <protection hidden="1"/>
    </xf>
    <xf numFmtId="0" fontId="3" fillId="5" borderId="19" xfId="13" applyFill="1" applyBorder="1" applyProtection="1">
      <protection hidden="1"/>
    </xf>
    <xf numFmtId="0" fontId="3" fillId="5" borderId="20" xfId="13" applyFill="1" applyBorder="1" applyProtection="1">
      <protection hidden="1"/>
    </xf>
    <xf numFmtId="0" fontId="2" fillId="5" borderId="20" xfId="13" applyFont="1" applyFill="1" applyBorder="1" applyProtection="1">
      <protection hidden="1"/>
    </xf>
    <xf numFmtId="164" fontId="3" fillId="9" borderId="21" xfId="13" applyNumberFormat="1" applyFill="1" applyBorder="1" applyProtection="1">
      <protection hidden="1"/>
    </xf>
    <xf numFmtId="3" fontId="3" fillId="5" borderId="0" xfId="13" applyNumberFormat="1" applyFont="1" applyFill="1"/>
    <xf numFmtId="0" fontId="7" fillId="5" borderId="7" xfId="13" applyFont="1" applyFill="1" applyBorder="1" applyAlignment="1" applyProtection="1">
      <alignment horizontal="left"/>
      <protection hidden="1"/>
    </xf>
    <xf numFmtId="181" fontId="8" fillId="5" borderId="7" xfId="13" applyNumberFormat="1" applyFont="1" applyFill="1" applyBorder="1" applyProtection="1">
      <protection hidden="1"/>
    </xf>
    <xf numFmtId="170" fontId="8" fillId="5" borderId="0" xfId="13" applyNumberFormat="1" applyFont="1" applyFill="1" applyProtection="1">
      <protection hidden="1"/>
    </xf>
    <xf numFmtId="0" fontId="8" fillId="5" borderId="0" xfId="13" applyFont="1" applyFill="1" applyProtection="1">
      <protection hidden="1"/>
    </xf>
    <xf numFmtId="170" fontId="7" fillId="5" borderId="7" xfId="13" applyNumberFormat="1" applyFont="1" applyFill="1" applyBorder="1" applyAlignment="1" applyProtection="1">
      <alignment horizontal="center"/>
      <protection hidden="1"/>
    </xf>
    <xf numFmtId="0" fontId="7" fillId="5" borderId="7" xfId="13" applyFont="1" applyFill="1" applyBorder="1" applyAlignment="1" applyProtection="1">
      <alignment horizontal="center"/>
      <protection hidden="1"/>
    </xf>
    <xf numFmtId="171" fontId="8" fillId="5" borderId="7" xfId="13" applyNumberFormat="1" applyFont="1" applyFill="1" applyBorder="1" applyProtection="1">
      <protection hidden="1"/>
    </xf>
    <xf numFmtId="182" fontId="8" fillId="5" borderId="7" xfId="13" applyNumberFormat="1" applyFont="1" applyFill="1" applyBorder="1" applyProtection="1">
      <protection hidden="1"/>
    </xf>
    <xf numFmtId="170" fontId="7" fillId="5" borderId="0" xfId="13" applyNumberFormat="1" applyFont="1" applyFill="1" applyBorder="1" applyAlignment="1" applyProtection="1">
      <alignment horizontal="center"/>
      <protection hidden="1"/>
    </xf>
    <xf numFmtId="181" fontId="7" fillId="5" borderId="7" xfId="13" applyNumberFormat="1" applyFont="1" applyFill="1" applyBorder="1" applyProtection="1">
      <protection hidden="1"/>
    </xf>
    <xf numFmtId="183" fontId="3" fillId="5" borderId="0" xfId="13" applyNumberFormat="1" applyFill="1" applyProtection="1">
      <protection hidden="1"/>
    </xf>
    <xf numFmtId="165" fontId="3" fillId="5" borderId="0" xfId="13" applyNumberFormat="1" applyFill="1" applyBorder="1" applyAlignment="1"/>
    <xf numFmtId="0" fontId="3" fillId="5" borderId="0" xfId="13" applyFill="1" applyBorder="1" applyAlignment="1">
      <alignment horizontal="left"/>
    </xf>
    <xf numFmtId="165" fontId="3" fillId="5" borderId="22" xfId="13" applyNumberFormat="1" applyFill="1" applyBorder="1" applyAlignment="1"/>
    <xf numFmtId="165" fontId="3" fillId="5" borderId="17" xfId="13" applyNumberFormat="1" applyFill="1" applyBorder="1" applyAlignment="1"/>
    <xf numFmtId="0" fontId="3" fillId="5" borderId="17" xfId="13" applyFill="1" applyBorder="1" applyAlignment="1">
      <alignment horizontal="left"/>
    </xf>
    <xf numFmtId="0" fontId="3" fillId="5" borderId="17" xfId="13" applyFont="1" applyFill="1" applyBorder="1" applyAlignment="1">
      <alignment horizontal="left"/>
    </xf>
    <xf numFmtId="0" fontId="1" fillId="5" borderId="0" xfId="0" applyFont="1" applyFill="1" applyBorder="1" applyAlignment="1" applyProtection="1">
      <alignment horizontal="left"/>
      <protection hidden="1"/>
    </xf>
    <xf numFmtId="164" fontId="0" fillId="8" borderId="0" xfId="0" applyNumberFormat="1" applyFill="1" applyBorder="1" applyAlignment="1" applyProtection="1">
      <alignment horizontal="right"/>
      <protection locked="0" hidden="1"/>
    </xf>
    <xf numFmtId="164" fontId="3" fillId="7" borderId="0" xfId="0" applyNumberFormat="1" applyFont="1" applyFill="1" applyBorder="1" applyAlignment="1" applyProtection="1">
      <alignment horizontal="right"/>
      <protection locked="0" hidden="1"/>
    </xf>
    <xf numFmtId="180" fontId="0" fillId="8" borderId="0" xfId="0" applyNumberFormat="1" applyFill="1" applyBorder="1" applyAlignment="1" applyProtection="1">
      <alignment horizontal="right"/>
      <protection hidden="1"/>
    </xf>
    <xf numFmtId="180" fontId="0" fillId="6" borderId="0" xfId="0" applyNumberFormat="1" applyFill="1" applyBorder="1" applyAlignment="1" applyProtection="1">
      <alignment horizontal="right"/>
      <protection hidden="1"/>
    </xf>
    <xf numFmtId="180" fontId="0" fillId="2" borderId="0" xfId="0" applyNumberFormat="1" applyFill="1" applyBorder="1" applyAlignment="1" applyProtection="1">
      <alignment horizontal="right"/>
      <protection hidden="1"/>
    </xf>
    <xf numFmtId="180" fontId="0" fillId="8" borderId="0" xfId="0" applyNumberFormat="1" applyFill="1" applyBorder="1" applyAlignment="1" applyProtection="1">
      <alignment horizontal="right"/>
      <protection locked="0" hidden="1"/>
    </xf>
    <xf numFmtId="180" fontId="0" fillId="10" borderId="0" xfId="0" applyNumberFormat="1" applyFill="1" applyBorder="1" applyAlignment="1" applyProtection="1">
      <alignment horizontal="right"/>
      <protection locked="0" hidden="1"/>
    </xf>
    <xf numFmtId="180" fontId="0" fillId="14" borderId="2" xfId="0" applyNumberFormat="1" applyFill="1" applyBorder="1" applyAlignment="1" applyProtection="1">
      <alignment horizontal="right"/>
      <protection hidden="1"/>
    </xf>
    <xf numFmtId="180" fontId="0" fillId="3" borderId="2" xfId="0" applyNumberFormat="1" applyFill="1" applyBorder="1" applyAlignment="1" applyProtection="1">
      <alignment horizontal="right"/>
      <protection hidden="1"/>
    </xf>
    <xf numFmtId="180" fontId="0" fillId="4" borderId="2" xfId="0" applyNumberFormat="1" applyFill="1" applyBorder="1" applyAlignment="1" applyProtection="1">
      <alignment horizontal="right"/>
      <protection hidden="1"/>
    </xf>
    <xf numFmtId="180" fontId="0" fillId="10" borderId="2" xfId="0" applyNumberFormat="1" applyFill="1" applyBorder="1" applyAlignment="1" applyProtection="1">
      <alignment horizontal="right"/>
      <protection hidden="1"/>
    </xf>
    <xf numFmtId="180" fontId="2" fillId="9" borderId="11" xfId="0" applyNumberFormat="1" applyFont="1" applyFill="1" applyBorder="1" applyAlignment="1" applyProtection="1">
      <alignment horizontal="right"/>
      <protection hidden="1"/>
    </xf>
    <xf numFmtId="180" fontId="2" fillId="10" borderId="11" xfId="0" applyNumberFormat="1" applyFont="1" applyFill="1" applyBorder="1" applyAlignment="1" applyProtection="1">
      <alignment horizontal="right"/>
      <protection hidden="1"/>
    </xf>
    <xf numFmtId="180" fontId="3" fillId="8" borderId="15" xfId="13" applyNumberFormat="1" applyFill="1" applyBorder="1" applyAlignment="1" applyProtection="1">
      <alignment horizontal="right"/>
      <protection locked="0" hidden="1"/>
    </xf>
    <xf numFmtId="180" fontId="3" fillId="8" borderId="0" xfId="13" applyNumberFormat="1" applyFill="1" applyBorder="1" applyAlignment="1" applyProtection="1">
      <alignment horizontal="right"/>
      <protection locked="0" hidden="1"/>
    </xf>
    <xf numFmtId="180" fontId="3" fillId="16" borderId="0" xfId="13" applyNumberFormat="1" applyFill="1" applyBorder="1" applyAlignment="1" applyProtection="1">
      <alignment horizontal="right"/>
      <protection hidden="1"/>
    </xf>
    <xf numFmtId="180" fontId="3" fillId="6" borderId="0" xfId="13" applyNumberFormat="1" applyFill="1" applyBorder="1" applyAlignment="1" applyProtection="1">
      <alignment horizontal="right"/>
      <protection locked="0" hidden="1"/>
    </xf>
    <xf numFmtId="180" fontId="3" fillId="8" borderId="0" xfId="13" applyNumberFormat="1" applyFill="1" applyBorder="1" applyAlignment="1" applyProtection="1">
      <alignment horizontal="right"/>
      <protection hidden="1"/>
    </xf>
    <xf numFmtId="180" fontId="3" fillId="8" borderId="0" xfId="13" applyNumberFormat="1" applyFill="1" applyBorder="1" applyAlignment="1" applyProtection="1">
      <alignment horizontal="right"/>
      <protection locked="0"/>
    </xf>
    <xf numFmtId="180" fontId="3" fillId="7" borderId="0" xfId="13" applyNumberFormat="1" applyFill="1" applyBorder="1" applyAlignment="1" applyProtection="1">
      <alignment horizontal="right"/>
      <protection hidden="1"/>
    </xf>
    <xf numFmtId="180" fontId="3" fillId="8" borderId="18" xfId="13" applyNumberFormat="1" applyFill="1" applyBorder="1" applyAlignment="1" applyProtection="1">
      <alignment horizontal="right"/>
      <protection hidden="1"/>
    </xf>
    <xf numFmtId="180" fontId="3" fillId="3" borderId="18" xfId="13" applyNumberFormat="1" applyFill="1" applyBorder="1" applyAlignment="1" applyProtection="1">
      <alignment horizontal="right"/>
      <protection hidden="1"/>
    </xf>
    <xf numFmtId="180" fontId="3" fillId="3" borderId="0" xfId="13" applyNumberFormat="1" applyFill="1" applyBorder="1" applyAlignment="1" applyProtection="1">
      <alignment horizontal="right"/>
      <protection hidden="1"/>
    </xf>
    <xf numFmtId="180" fontId="3" fillId="8" borderId="0" xfId="13" applyNumberFormat="1" applyFont="1" applyFill="1" applyBorder="1" applyAlignment="1" applyProtection="1">
      <alignment horizontal="right"/>
      <protection locked="0" hidden="1"/>
    </xf>
    <xf numFmtId="180" fontId="3" fillId="14" borderId="0" xfId="13" applyNumberFormat="1" applyFont="1" applyFill="1" applyBorder="1" applyAlignment="1" applyProtection="1">
      <alignment horizontal="right"/>
      <protection hidden="1"/>
    </xf>
    <xf numFmtId="180" fontId="3" fillId="14" borderId="18" xfId="13" applyNumberFormat="1" applyFill="1" applyBorder="1" applyAlignment="1" applyProtection="1">
      <alignment horizontal="right"/>
      <protection hidden="1"/>
    </xf>
    <xf numFmtId="180" fontId="3" fillId="4" borderId="18" xfId="13" applyNumberFormat="1" applyFill="1" applyBorder="1" applyAlignment="1" applyProtection="1">
      <alignment horizontal="right"/>
      <protection hidden="1"/>
    </xf>
    <xf numFmtId="180" fontId="3" fillId="16" borderId="18" xfId="13" applyNumberFormat="1" applyFill="1" applyBorder="1" applyAlignment="1">
      <alignment horizontal="right"/>
    </xf>
    <xf numFmtId="180" fontId="2" fillId="9" borderId="21" xfId="13" applyNumberFormat="1" applyFont="1" applyFill="1" applyBorder="1" applyAlignment="1">
      <alignment horizontal="right"/>
    </xf>
    <xf numFmtId="164" fontId="0" fillId="14" borderId="0" xfId="0" applyNumberFormat="1" applyFill="1" applyBorder="1" applyAlignment="1" applyProtection="1">
      <alignment horizontal="right"/>
      <protection hidden="1"/>
    </xf>
    <xf numFmtId="0" fontId="2" fillId="17" borderId="3" xfId="0" applyFont="1" applyFill="1" applyBorder="1" applyAlignment="1" applyProtection="1">
      <alignment horizontal="left"/>
      <protection hidden="1"/>
    </xf>
    <xf numFmtId="1" fontId="3" fillId="8" borderId="0" xfId="13" applyNumberFormat="1" applyFill="1" applyBorder="1" applyAlignment="1" applyProtection="1">
      <alignment horizontal="center"/>
      <protection locked="0"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BIBCRMHDAC.xlsx" TargetMode="External"/><Relationship Id="rId7" Type="http://schemas.openxmlformats.org/officeDocument/2006/relationships/printerSettings" Target="../printerSettings/printerSettings1.bin"/><Relationship Id="rId2" Type="http://schemas.openxmlformats.org/officeDocument/2006/relationships/hyperlink" Target="VBIBCRMHAK.xlsx" TargetMode="External"/><Relationship Id="rId1" Type="http://schemas.openxmlformats.org/officeDocument/2006/relationships/hyperlink" Target="VBIBCRMHAV.xlsx" TargetMode="External"/><Relationship Id="rId6" Type="http://schemas.openxmlformats.org/officeDocument/2006/relationships/hyperlink" Target="http://www.primes-renovation.be/emb_carte.php?Nlg=fr" TargetMode="External"/><Relationship Id="rId5" Type="http://schemas.openxmlformats.org/officeDocument/2006/relationships/hyperlink" Target="livret.xlsx" TargetMode="External"/><Relationship Id="rId4" Type="http://schemas.openxmlformats.org/officeDocument/2006/relationships/hyperlink" Target="VBIBCRMHDV.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1">
    <pageSetUpPr fitToPage="1"/>
  </sheetPr>
  <dimension ref="A1:W256"/>
  <sheetViews>
    <sheetView tabSelected="1" zoomScaleNormal="100" workbookViewId="0">
      <selection activeCell="B3" sqref="B3"/>
    </sheetView>
  </sheetViews>
  <sheetFormatPr defaultRowHeight="12.75"/>
  <cols>
    <col min="1" max="1" width="33.5703125" style="11" customWidth="1"/>
    <col min="2" max="2" width="16" style="11" customWidth="1"/>
    <col min="3" max="3" width="19.5703125" style="11" bestFit="1" customWidth="1"/>
    <col min="4" max="4" width="15.42578125" style="11" customWidth="1"/>
    <col min="5" max="5" width="16.7109375" style="11" customWidth="1"/>
    <col min="6" max="6" width="12.28515625" style="11" customWidth="1"/>
    <col min="7" max="7" width="15.85546875" style="11" bestFit="1" customWidth="1"/>
    <col min="8" max="16" width="9.140625" style="11"/>
    <col min="17" max="17" width="12.140625" style="11" bestFit="1" customWidth="1"/>
    <col min="18" max="16384" width="9.140625" style="11"/>
  </cols>
  <sheetData>
    <row r="1" spans="1:7" ht="13.5" thickTop="1">
      <c r="A1" s="109" t="s">
        <v>118</v>
      </c>
      <c r="B1" s="109"/>
      <c r="C1" s="109"/>
      <c r="D1" s="182"/>
      <c r="E1" s="5"/>
      <c r="F1" s="6"/>
      <c r="G1" s="6"/>
    </row>
    <row r="2" spans="1:7">
      <c r="A2" s="7"/>
      <c r="B2" s="7"/>
      <c r="C2" s="7"/>
      <c r="D2" s="7"/>
      <c r="E2" s="10"/>
      <c r="F2" s="8"/>
      <c r="G2" s="8"/>
    </row>
    <row r="3" spans="1:7">
      <c r="A3" s="7" t="s">
        <v>0</v>
      </c>
      <c r="B3" s="64"/>
      <c r="C3" s="65"/>
      <c r="D3" s="7"/>
      <c r="E3" s="8"/>
      <c r="F3" s="8"/>
      <c r="G3" s="8"/>
    </row>
    <row r="4" spans="1:7">
      <c r="A4" s="7" t="s">
        <v>60</v>
      </c>
      <c r="B4" s="2"/>
      <c r="C4" s="3"/>
      <c r="D4" s="7"/>
      <c r="E4" s="8"/>
      <c r="F4" s="8"/>
      <c r="G4" s="10"/>
    </row>
    <row r="5" spans="1:7">
      <c r="A5" s="8" t="s">
        <v>61</v>
      </c>
      <c r="B5" s="152">
        <v>0</v>
      </c>
      <c r="F5" s="8"/>
    </row>
    <row r="6" spans="1:7">
      <c r="A6" s="8" t="s">
        <v>62</v>
      </c>
      <c r="B6" s="152"/>
      <c r="C6" s="9"/>
      <c r="F6" s="8"/>
    </row>
    <row r="7" spans="1:7">
      <c r="A7" s="13" t="s">
        <v>63</v>
      </c>
      <c r="B7" s="181">
        <f>B5+B6</f>
        <v>0</v>
      </c>
      <c r="C7" s="9"/>
      <c r="D7" s="8"/>
      <c r="E7" s="12"/>
      <c r="F7" s="8"/>
    </row>
    <row r="8" spans="1:7">
      <c r="A8" s="9" t="s">
        <v>64</v>
      </c>
      <c r="B8" s="153">
        <v>0</v>
      </c>
      <c r="C8" s="9"/>
      <c r="F8" s="8"/>
    </row>
    <row r="9" spans="1:7">
      <c r="A9" s="49" t="s">
        <v>3</v>
      </c>
      <c r="B9" s="50"/>
      <c r="C9" s="51" t="s">
        <v>79</v>
      </c>
      <c r="D9" s="13"/>
      <c r="E9" s="12"/>
      <c r="F9" s="8"/>
    </row>
    <row r="10" spans="1:7">
      <c r="A10" s="55" t="s">
        <v>65</v>
      </c>
      <c r="B10" s="56" t="s">
        <v>77</v>
      </c>
      <c r="C10" s="1" t="s">
        <v>79</v>
      </c>
      <c r="F10" s="8"/>
      <c r="G10" s="12"/>
    </row>
    <row r="11" spans="1:7">
      <c r="A11" s="52" t="s">
        <v>66</v>
      </c>
      <c r="B11" s="53"/>
      <c r="C11" s="54" t="s">
        <v>79</v>
      </c>
      <c r="F11" s="8"/>
      <c r="G11" s="12"/>
    </row>
    <row r="12" spans="1:7" ht="13.5" thickBot="1">
      <c r="A12" s="14" t="s">
        <v>4</v>
      </c>
      <c r="B12" s="7"/>
      <c r="C12" s="7"/>
      <c r="D12" s="7"/>
      <c r="E12" s="8"/>
      <c r="F12" s="8"/>
      <c r="G12" s="8"/>
    </row>
    <row r="13" spans="1:7" ht="14.25" thickTop="1" thickBot="1">
      <c r="A13" s="58" t="s">
        <v>111</v>
      </c>
      <c r="B13" s="7"/>
      <c r="C13" s="7"/>
      <c r="D13" s="7"/>
      <c r="E13" s="8"/>
      <c r="F13" s="8"/>
      <c r="G13" s="8"/>
    </row>
    <row r="14" spans="1:7" ht="14.25" thickTop="1" thickBot="1">
      <c r="A14" s="7"/>
      <c r="B14" s="7"/>
      <c r="C14" s="7"/>
      <c r="D14" s="7"/>
      <c r="E14" s="8"/>
      <c r="F14" s="8"/>
      <c r="G14" s="8"/>
    </row>
    <row r="15" spans="1:7" ht="14.25" thickTop="1" thickBot="1">
      <c r="A15" s="15" t="s">
        <v>67</v>
      </c>
      <c r="B15" s="7"/>
      <c r="C15" s="7"/>
      <c r="E15" s="159">
        <f>IF(AND(C11="ja",C9="ja"),F169-250,F169)</f>
        <v>0</v>
      </c>
    </row>
    <row r="16" spans="1:7" ht="13.5" thickTop="1">
      <c r="A16" s="16" t="s">
        <v>68</v>
      </c>
      <c r="B16" s="9"/>
      <c r="C16" s="9"/>
      <c r="D16" s="154">
        <f>C122</f>
        <v>0</v>
      </c>
      <c r="E16" s="8"/>
      <c r="F16" s="13"/>
      <c r="G16" s="12"/>
    </row>
    <row r="17" spans="1:7">
      <c r="A17" s="16" t="s">
        <v>69</v>
      </c>
      <c r="B17" s="9"/>
      <c r="C17" s="9"/>
      <c r="D17" s="155">
        <f>IF(C9="ja",-7500,0)</f>
        <v>0</v>
      </c>
      <c r="E17" s="8"/>
      <c r="F17" s="13"/>
      <c r="G17" s="12"/>
    </row>
    <row r="18" spans="1:7">
      <c r="A18" s="16" t="s">
        <v>70</v>
      </c>
      <c r="B18" s="9"/>
      <c r="C18" s="9"/>
      <c r="D18" s="156">
        <f>IF(AND(C9="ja",C10="ja"),-1875,0)</f>
        <v>0</v>
      </c>
      <c r="E18" s="8"/>
      <c r="F18" s="13"/>
      <c r="G18" s="12"/>
    </row>
    <row r="19" spans="1:7">
      <c r="A19" s="9" t="s">
        <v>71</v>
      </c>
      <c r="B19" s="9"/>
      <c r="C19" s="9"/>
      <c r="D19" s="157">
        <v>0</v>
      </c>
      <c r="E19" s="8"/>
      <c r="F19" s="8"/>
      <c r="G19" s="8"/>
    </row>
    <row r="20" spans="1:7">
      <c r="A20" s="16" t="s">
        <v>72</v>
      </c>
      <c r="B20" s="57">
        <v>0</v>
      </c>
      <c r="C20" s="9"/>
      <c r="D20" s="154">
        <f>B20*30</f>
        <v>0</v>
      </c>
      <c r="E20" s="8"/>
      <c r="F20" s="8"/>
      <c r="G20" s="8"/>
    </row>
    <row r="21" spans="1:7">
      <c r="A21" s="16" t="s">
        <v>73</v>
      </c>
      <c r="B21" s="9"/>
      <c r="C21" s="9"/>
      <c r="D21" s="157">
        <v>770</v>
      </c>
      <c r="E21" s="8"/>
      <c r="F21" s="8"/>
      <c r="G21" s="8"/>
    </row>
    <row r="22" spans="1:7" ht="13.5" thickBot="1">
      <c r="A22" s="16" t="s">
        <v>74</v>
      </c>
      <c r="B22" s="9"/>
      <c r="C22" s="9"/>
      <c r="D22" s="157">
        <v>0</v>
      </c>
      <c r="E22" s="8"/>
      <c r="F22" s="8"/>
      <c r="G22" s="8"/>
    </row>
    <row r="23" spans="1:7" ht="14.25" thickTop="1" thickBot="1">
      <c r="A23" s="18" t="s">
        <v>75</v>
      </c>
      <c r="B23" s="9"/>
      <c r="C23" s="9"/>
      <c r="E23" s="159">
        <f>SUM(D16:D22)</f>
        <v>770</v>
      </c>
      <c r="F23" s="8"/>
      <c r="G23" s="8"/>
    </row>
    <row r="24" spans="1:7" ht="14.25" thickTop="1" thickBot="1">
      <c r="B24" s="9"/>
      <c r="C24" s="9"/>
      <c r="D24" s="19" t="s">
        <v>76</v>
      </c>
      <c r="E24" s="160">
        <f>(E15+D21)*21%</f>
        <v>161.69999999999999</v>
      </c>
      <c r="F24" s="8"/>
      <c r="G24" s="8"/>
    </row>
    <row r="25" spans="1:7" ht="14.25" thickTop="1" thickBot="1">
      <c r="A25" s="20"/>
      <c r="B25" s="9"/>
      <c r="C25" s="9"/>
      <c r="D25" s="21"/>
      <c r="E25" s="22"/>
      <c r="F25" s="8"/>
      <c r="G25" s="8"/>
    </row>
    <row r="26" spans="1:7" ht="14.25" thickTop="1" thickBot="1">
      <c r="A26" s="4" t="s">
        <v>82</v>
      </c>
      <c r="B26" s="9"/>
      <c r="C26" s="9"/>
      <c r="D26" s="23"/>
      <c r="E26" s="161">
        <f>SUM(E15:E24)</f>
        <v>931.7</v>
      </c>
      <c r="F26" s="8"/>
      <c r="G26" s="8"/>
    </row>
    <row r="27" spans="1:7" ht="14.25" thickTop="1" thickBot="1">
      <c r="A27" s="16"/>
      <c r="B27" s="9"/>
      <c r="C27" s="9"/>
      <c r="D27" s="23"/>
      <c r="E27" s="24"/>
      <c r="F27" s="8"/>
      <c r="G27" s="8"/>
    </row>
    <row r="28" spans="1:7" ht="14.25" thickTop="1" thickBot="1">
      <c r="A28" s="59" t="s">
        <v>83</v>
      </c>
      <c r="B28" s="9"/>
      <c r="C28" s="9"/>
      <c r="D28" s="17"/>
      <c r="E28" s="8"/>
      <c r="F28" s="8"/>
      <c r="G28" s="8"/>
    </row>
    <row r="29" spans="1:7" ht="13.5" thickTop="1">
      <c r="E29" s="8"/>
      <c r="F29" s="8"/>
      <c r="G29" s="8"/>
    </row>
    <row r="30" spans="1:7">
      <c r="A30" s="16" t="s">
        <v>84</v>
      </c>
      <c r="B30" s="9"/>
      <c r="C30" s="9"/>
      <c r="D30" s="158">
        <v>0</v>
      </c>
      <c r="E30" s="8"/>
      <c r="F30" s="8"/>
      <c r="G30" s="8"/>
    </row>
    <row r="31" spans="1:7" ht="13.5" thickBot="1">
      <c r="A31" s="16"/>
      <c r="B31" s="9"/>
      <c r="C31" s="9"/>
      <c r="D31" s="17"/>
      <c r="E31" s="8"/>
      <c r="F31" s="8"/>
      <c r="G31" s="8"/>
    </row>
    <row r="32" spans="1:7" ht="14.25" thickTop="1" thickBot="1">
      <c r="A32" s="60" t="s">
        <v>85</v>
      </c>
      <c r="B32" s="61"/>
      <c r="C32" s="62"/>
      <c r="D32" s="17"/>
      <c r="E32" s="8"/>
      <c r="F32" s="8"/>
      <c r="G32" s="8"/>
    </row>
    <row r="33" spans="1:7" ht="13.5" thickTop="1">
      <c r="A33" s="16"/>
      <c r="B33" s="9"/>
      <c r="C33" s="9"/>
      <c r="D33" s="17"/>
      <c r="E33" s="8"/>
      <c r="F33" s="8"/>
      <c r="G33" s="8"/>
    </row>
    <row r="34" spans="1:7">
      <c r="A34" s="16" t="s">
        <v>86</v>
      </c>
      <c r="B34" s="9"/>
      <c r="C34" s="66" t="s">
        <v>80</v>
      </c>
      <c r="D34" s="157">
        <v>0</v>
      </c>
    </row>
    <row r="35" spans="1:7">
      <c r="A35" s="16" t="s">
        <v>87</v>
      </c>
      <c r="B35" s="9"/>
      <c r="C35" s="66" t="s">
        <v>80</v>
      </c>
      <c r="D35" s="157">
        <v>0</v>
      </c>
      <c r="E35" s="8"/>
      <c r="F35" s="8"/>
      <c r="G35" s="8"/>
    </row>
    <row r="36" spans="1:7">
      <c r="A36" s="16" t="s">
        <v>88</v>
      </c>
      <c r="B36" s="57">
        <v>0</v>
      </c>
      <c r="C36" s="66" t="s">
        <v>80</v>
      </c>
      <c r="D36" s="154">
        <f>B36*35</f>
        <v>0</v>
      </c>
      <c r="E36" s="8"/>
      <c r="F36" s="8"/>
      <c r="G36" s="8"/>
    </row>
    <row r="37" spans="1:7">
      <c r="A37" s="16" t="s">
        <v>89</v>
      </c>
      <c r="B37" s="9"/>
      <c r="C37" s="66" t="s">
        <v>80</v>
      </c>
      <c r="D37" s="157">
        <v>0</v>
      </c>
      <c r="E37" s="8"/>
      <c r="F37" s="8"/>
      <c r="G37" s="8"/>
    </row>
    <row r="38" spans="1:7" ht="13.5" thickBot="1">
      <c r="A38" s="16"/>
      <c r="B38" s="9"/>
      <c r="C38" s="9"/>
      <c r="D38" s="17"/>
      <c r="E38" s="8"/>
      <c r="F38" s="8"/>
      <c r="G38" s="8"/>
    </row>
    <row r="39" spans="1:7" ht="14.25" thickTop="1" thickBot="1">
      <c r="A39" s="63" t="s">
        <v>90</v>
      </c>
      <c r="B39" s="9"/>
      <c r="C39" s="9"/>
      <c r="D39" s="161">
        <f>E135</f>
        <v>0</v>
      </c>
      <c r="E39" s="8"/>
      <c r="F39" s="8"/>
      <c r="G39" s="8"/>
    </row>
    <row r="40" spans="1:7" ht="14.25" thickTop="1" thickBot="1">
      <c r="A40" s="16"/>
      <c r="B40" s="9"/>
      <c r="C40" s="19" t="s">
        <v>76</v>
      </c>
      <c r="D40" s="160">
        <f>F134</f>
        <v>0</v>
      </c>
      <c r="F40" s="8"/>
      <c r="G40" s="8"/>
    </row>
    <row r="41" spans="1:7" ht="14.25" thickTop="1" thickBot="1">
      <c r="A41" s="16"/>
      <c r="B41" s="9"/>
      <c r="C41" s="9"/>
      <c r="D41" s="17"/>
      <c r="E41" s="8"/>
      <c r="F41" s="8"/>
      <c r="G41" s="8"/>
    </row>
    <row r="42" spans="1:7" ht="14.25" thickTop="1" thickBot="1">
      <c r="A42" s="63" t="s">
        <v>91</v>
      </c>
      <c r="B42" s="9"/>
      <c r="C42" s="9"/>
      <c r="D42" s="162">
        <f>E141</f>
        <v>0</v>
      </c>
      <c r="E42" s="8"/>
      <c r="F42" s="8"/>
      <c r="G42" s="8"/>
    </row>
    <row r="43" spans="1:7" ht="14.25" thickTop="1" thickBot="1">
      <c r="A43" s="9"/>
      <c r="B43" s="9"/>
      <c r="C43" s="19" t="s">
        <v>76</v>
      </c>
      <c r="D43" s="160">
        <f>F141</f>
        <v>0</v>
      </c>
      <c r="F43" s="8"/>
      <c r="G43" s="12"/>
    </row>
    <row r="44" spans="1:7" ht="14.25" thickTop="1" thickBot="1">
      <c r="A44" s="9"/>
      <c r="B44" s="9"/>
      <c r="C44" s="9"/>
      <c r="D44" s="21"/>
      <c r="E44" s="12"/>
      <c r="F44" s="8"/>
      <c r="G44" s="12"/>
    </row>
    <row r="45" spans="1:7" ht="14.25" thickTop="1" thickBot="1">
      <c r="A45" s="58" t="s">
        <v>92</v>
      </c>
      <c r="B45" s="9"/>
      <c r="C45" s="9"/>
      <c r="D45" s="21"/>
      <c r="E45" s="163">
        <f>E26+D39+D40</f>
        <v>931.7</v>
      </c>
      <c r="F45" s="8"/>
      <c r="G45" s="12"/>
    </row>
    <row r="46" spans="1:7" ht="14.25" thickTop="1" thickBot="1">
      <c r="A46" s="9"/>
      <c r="B46" s="9"/>
      <c r="C46" s="9"/>
      <c r="D46" s="21"/>
      <c r="E46" s="12"/>
      <c r="F46" s="8"/>
      <c r="G46" s="12"/>
    </row>
    <row r="47" spans="1:7" ht="14.25" thickTop="1" thickBot="1">
      <c r="A47" s="59" t="s">
        <v>93</v>
      </c>
      <c r="B47" s="25"/>
      <c r="C47" s="9"/>
      <c r="D47" s="26"/>
      <c r="E47" s="164">
        <f>D30+D42+D43</f>
        <v>0</v>
      </c>
      <c r="F47" s="27"/>
      <c r="G47" s="12"/>
    </row>
    <row r="48" spans="1:7" ht="14.25" thickTop="1" thickBot="1"/>
    <row r="49" spans="1:7" ht="14.25" thickTop="1" thickBot="1">
      <c r="A49" s="106" t="s">
        <v>94</v>
      </c>
      <c r="B49" s="67"/>
      <c r="C49" s="67"/>
      <c r="D49" s="67"/>
      <c r="E49" s="67"/>
      <c r="F49" s="67"/>
      <c r="G49" s="67"/>
    </row>
    <row r="50" spans="1:7" ht="14.25" thickTop="1" thickBot="1">
      <c r="A50" s="67"/>
      <c r="B50" s="67"/>
      <c r="C50" s="67"/>
      <c r="D50" s="67"/>
      <c r="E50" s="67"/>
      <c r="F50" s="67"/>
      <c r="G50" s="67"/>
    </row>
    <row r="51" spans="1:7" ht="13.5" thickTop="1">
      <c r="A51" s="107" t="s">
        <v>95</v>
      </c>
      <c r="B51" s="68" t="s">
        <v>96</v>
      </c>
      <c r="C51" s="165">
        <v>0</v>
      </c>
      <c r="D51" s="69"/>
      <c r="E51" s="68"/>
      <c r="F51" s="68"/>
      <c r="G51" s="70"/>
    </row>
    <row r="52" spans="1:7">
      <c r="A52" s="77"/>
      <c r="B52" s="72" t="s">
        <v>97</v>
      </c>
      <c r="C52" s="166">
        <v>0</v>
      </c>
      <c r="D52" s="73"/>
      <c r="E52" s="72"/>
      <c r="F52" s="72"/>
      <c r="G52" s="74"/>
    </row>
    <row r="53" spans="1:7">
      <c r="A53" s="77"/>
      <c r="B53" s="72" t="s">
        <v>63</v>
      </c>
      <c r="C53" s="167">
        <f>SUM(C51:C52)</f>
        <v>0</v>
      </c>
      <c r="D53" s="73"/>
      <c r="E53" s="72"/>
      <c r="F53" s="72"/>
      <c r="G53" s="75"/>
    </row>
    <row r="54" spans="1:7">
      <c r="A54" s="77"/>
      <c r="B54" s="72"/>
      <c r="C54" s="72"/>
      <c r="D54" s="73"/>
      <c r="E54" s="73"/>
      <c r="F54" s="73"/>
      <c r="G54" s="76"/>
    </row>
    <row r="55" spans="1:7">
      <c r="A55" s="105" t="s">
        <v>98</v>
      </c>
      <c r="B55" s="72"/>
      <c r="C55" s="168">
        <v>0</v>
      </c>
      <c r="D55" s="73"/>
      <c r="E55" s="73"/>
      <c r="F55" s="73"/>
      <c r="G55" s="76"/>
    </row>
    <row r="56" spans="1:7">
      <c r="A56" s="71"/>
      <c r="B56" s="77"/>
      <c r="C56" s="77"/>
      <c r="D56" s="73"/>
      <c r="E56" s="73"/>
      <c r="F56" s="73"/>
      <c r="G56" s="76"/>
    </row>
    <row r="57" spans="1:7">
      <c r="A57" s="84" t="s">
        <v>99</v>
      </c>
      <c r="B57" s="77"/>
      <c r="C57" s="100" t="s">
        <v>79</v>
      </c>
      <c r="D57" s="73"/>
      <c r="E57" s="73"/>
      <c r="F57" s="73"/>
      <c r="G57" s="76"/>
    </row>
    <row r="58" spans="1:7">
      <c r="A58" s="151" t="s">
        <v>122</v>
      </c>
      <c r="B58" s="77"/>
      <c r="C58" s="100">
        <v>1</v>
      </c>
      <c r="D58" s="73"/>
      <c r="E58" s="73"/>
      <c r="F58" s="73"/>
      <c r="G58" s="76"/>
    </row>
    <row r="59" spans="1:7">
      <c r="A59" s="78" t="s">
        <v>4</v>
      </c>
      <c r="B59" s="79"/>
      <c r="C59" s="79"/>
      <c r="D59" s="79"/>
      <c r="E59" s="72"/>
      <c r="F59" s="72"/>
      <c r="G59" s="75"/>
    </row>
    <row r="60" spans="1:7">
      <c r="A60" s="71"/>
      <c r="B60" s="77"/>
      <c r="C60" s="77"/>
      <c r="D60" s="80"/>
      <c r="E60" s="72"/>
      <c r="F60" s="108" t="s">
        <v>67</v>
      </c>
      <c r="G60" s="172">
        <f>IF(C57= "oui",E225/2+4.239,E225)</f>
        <v>0</v>
      </c>
    </row>
    <row r="61" spans="1:7">
      <c r="A61" s="84" t="s">
        <v>101</v>
      </c>
      <c r="B61" s="77"/>
      <c r="C61" s="77"/>
      <c r="D61" s="169">
        <f>C53/100</f>
        <v>0</v>
      </c>
      <c r="E61" s="72"/>
      <c r="F61" s="84" t="s">
        <v>100</v>
      </c>
      <c r="G61" s="173">
        <f>G60*21/100</f>
        <v>0</v>
      </c>
    </row>
    <row r="62" spans="1:7">
      <c r="A62" s="84" t="s">
        <v>102</v>
      </c>
      <c r="B62" s="77"/>
      <c r="C62" s="77"/>
      <c r="D62" s="170">
        <v>0</v>
      </c>
      <c r="E62" s="72"/>
      <c r="F62" s="72"/>
      <c r="G62" s="75"/>
    </row>
    <row r="63" spans="1:7">
      <c r="A63" s="77"/>
      <c r="B63" s="77"/>
      <c r="C63" s="77"/>
      <c r="D63" s="80"/>
      <c r="E63" s="72"/>
      <c r="F63" s="72"/>
      <c r="G63" s="75"/>
    </row>
    <row r="64" spans="1:7">
      <c r="A64" s="84" t="s">
        <v>103</v>
      </c>
      <c r="B64" s="77"/>
      <c r="C64" s="171">
        <f>C53*0.3%</f>
        <v>0</v>
      </c>
      <c r="D64" s="73"/>
      <c r="E64" s="72"/>
      <c r="F64" s="72"/>
      <c r="G64" s="75"/>
    </row>
    <row r="65" spans="1:7">
      <c r="A65" s="84" t="s">
        <v>104</v>
      </c>
      <c r="B65" s="77"/>
      <c r="C65" s="171">
        <f>A117*C58</f>
        <v>87.31</v>
      </c>
      <c r="D65" s="73"/>
      <c r="E65" s="72"/>
      <c r="F65" s="72"/>
      <c r="G65" s="75"/>
    </row>
    <row r="66" spans="1:7">
      <c r="A66" s="84" t="s">
        <v>105</v>
      </c>
      <c r="B66" s="77"/>
      <c r="C66" s="77"/>
      <c r="D66" s="169">
        <f>IF((D211-C64-C65)&lt;22,D211+50,D211)</f>
        <v>150</v>
      </c>
      <c r="E66" s="72"/>
      <c r="F66" s="72"/>
      <c r="G66" s="75"/>
    </row>
    <row r="67" spans="1:7">
      <c r="A67" s="84"/>
      <c r="B67" s="77"/>
      <c r="C67" s="77"/>
      <c r="D67" s="83"/>
      <c r="E67" s="72"/>
      <c r="F67" s="72"/>
      <c r="G67" s="75"/>
    </row>
    <row r="68" spans="1:7">
      <c r="A68" s="84" t="s">
        <v>106</v>
      </c>
      <c r="B68" s="77"/>
      <c r="C68" s="77"/>
      <c r="D68" s="169">
        <f>50</f>
        <v>50</v>
      </c>
      <c r="E68" s="72"/>
      <c r="F68" s="72"/>
      <c r="G68" s="75"/>
    </row>
    <row r="69" spans="1:7">
      <c r="A69" s="77"/>
      <c r="B69" s="77"/>
      <c r="C69" s="84" t="s">
        <v>100</v>
      </c>
      <c r="D69" s="174">
        <f>D68*21%</f>
        <v>10.5</v>
      </c>
      <c r="E69" s="72"/>
      <c r="F69" s="72"/>
      <c r="G69" s="75"/>
    </row>
    <row r="70" spans="1:7">
      <c r="A70" s="77"/>
      <c r="B70" s="77"/>
      <c r="C70" s="84"/>
      <c r="D70" s="83"/>
      <c r="E70" s="72"/>
      <c r="F70" s="72"/>
      <c r="G70" s="75"/>
    </row>
    <row r="71" spans="1:7">
      <c r="A71" s="84" t="s">
        <v>73</v>
      </c>
      <c r="B71" s="77"/>
      <c r="C71" s="77"/>
      <c r="D71" s="175">
        <f>660</f>
        <v>660</v>
      </c>
      <c r="E71" s="72"/>
      <c r="F71" s="72"/>
      <c r="G71" s="75"/>
    </row>
    <row r="72" spans="1:7">
      <c r="A72" s="77"/>
      <c r="B72" s="77"/>
      <c r="C72" s="84" t="s">
        <v>100</v>
      </c>
      <c r="D72" s="174">
        <f>D71*21%</f>
        <v>138.6</v>
      </c>
      <c r="E72" s="72"/>
      <c r="F72" s="72"/>
      <c r="G72" s="75"/>
    </row>
    <row r="73" spans="1:7">
      <c r="A73" s="77"/>
      <c r="B73" s="77"/>
      <c r="C73" s="84"/>
      <c r="D73" s="83"/>
      <c r="E73" s="72"/>
      <c r="F73" s="72"/>
      <c r="G73" s="75"/>
    </row>
    <row r="74" spans="1:7">
      <c r="A74" s="84" t="s">
        <v>86</v>
      </c>
      <c r="B74" s="77"/>
      <c r="C74" s="84"/>
      <c r="D74" s="166">
        <v>0</v>
      </c>
      <c r="E74" s="72"/>
      <c r="F74" s="72"/>
      <c r="G74" s="75"/>
    </row>
    <row r="75" spans="1:7">
      <c r="A75" s="81"/>
      <c r="B75" s="77"/>
      <c r="C75" s="84" t="s">
        <v>100</v>
      </c>
      <c r="D75" s="174">
        <f>D74*21%</f>
        <v>0</v>
      </c>
      <c r="E75" s="72"/>
      <c r="F75" s="72"/>
      <c r="G75" s="75"/>
    </row>
    <row r="76" spans="1:7">
      <c r="A76" s="71"/>
      <c r="B76" s="77"/>
      <c r="C76" s="77"/>
      <c r="D76" s="80"/>
      <c r="E76" s="72"/>
      <c r="F76" s="72"/>
      <c r="G76" s="75"/>
    </row>
    <row r="77" spans="1:7">
      <c r="A77" s="71"/>
      <c r="B77" s="77"/>
      <c r="C77" s="77" t="s">
        <v>107</v>
      </c>
      <c r="D77" s="176">
        <f>SUM(D61,D62,D66,D68,D71,D74)</f>
        <v>860</v>
      </c>
      <c r="E77" s="72"/>
      <c r="F77" s="108" t="s">
        <v>108</v>
      </c>
      <c r="G77" s="177">
        <f>G60</f>
        <v>0</v>
      </c>
    </row>
    <row r="78" spans="1:7">
      <c r="A78" s="71"/>
      <c r="B78" s="77"/>
      <c r="C78" s="77"/>
      <c r="D78" s="77"/>
      <c r="E78" s="72"/>
      <c r="F78" s="77" t="s">
        <v>107</v>
      </c>
      <c r="G78" s="177">
        <f>D77</f>
        <v>860</v>
      </c>
    </row>
    <row r="79" spans="1:7">
      <c r="A79" s="71"/>
      <c r="B79" s="77"/>
      <c r="C79" s="77"/>
      <c r="D79" s="77"/>
      <c r="E79" s="72"/>
      <c r="F79" s="108" t="s">
        <v>109</v>
      </c>
      <c r="G79" s="178">
        <f>SUM(G77+D77)</f>
        <v>860</v>
      </c>
    </row>
    <row r="80" spans="1:7">
      <c r="A80" s="85"/>
      <c r="B80" s="67"/>
      <c r="C80" s="67"/>
      <c r="D80" s="67"/>
      <c r="E80" s="67"/>
      <c r="F80" s="67"/>
      <c r="G80" s="86"/>
    </row>
    <row r="81" spans="1:7">
      <c r="A81" s="87"/>
      <c r="B81" s="73"/>
      <c r="C81" s="73"/>
      <c r="D81" s="73"/>
      <c r="E81" s="73"/>
      <c r="F81" s="82" t="s">
        <v>76</v>
      </c>
      <c r="G81" s="179">
        <f>SUM(D69,D72,D75,G61)</f>
        <v>149.1</v>
      </c>
    </row>
    <row r="82" spans="1:7" ht="13.5" thickBot="1">
      <c r="A82" s="87"/>
      <c r="B82" s="73"/>
      <c r="C82" s="73"/>
      <c r="D82" s="73"/>
      <c r="E82" s="73"/>
      <c r="F82" s="73"/>
      <c r="G82" s="76"/>
    </row>
    <row r="83" spans="1:7" ht="14.25" thickTop="1" thickBot="1">
      <c r="A83" s="88"/>
      <c r="B83" s="89"/>
      <c r="C83" s="89"/>
      <c r="D83" s="89"/>
      <c r="E83" s="89"/>
      <c r="F83" s="90" t="s">
        <v>110</v>
      </c>
      <c r="G83" s="180">
        <f>SUM(G79:G81)</f>
        <v>1009.1</v>
      </c>
    </row>
    <row r="84" spans="1:7" ht="13.5" thickTop="1"/>
    <row r="85" spans="1:7" ht="13.5" thickBot="1"/>
    <row r="86" spans="1:7" ht="14.25" thickTop="1" thickBot="1">
      <c r="A86" s="106" t="s">
        <v>113</v>
      </c>
      <c r="B86" s="67"/>
      <c r="C86" s="67"/>
      <c r="D86" s="67"/>
      <c r="E86" s="67"/>
    </row>
    <row r="87" spans="1:7" ht="14.25" thickTop="1" thickBot="1">
      <c r="A87" s="79"/>
      <c r="B87" s="67"/>
      <c r="C87" s="67"/>
      <c r="D87" s="67"/>
      <c r="E87" s="67"/>
    </row>
    <row r="88" spans="1:7" ht="13.5" thickTop="1">
      <c r="A88" s="147" t="s">
        <v>96</v>
      </c>
      <c r="B88" s="68"/>
      <c r="C88" s="110">
        <v>0</v>
      </c>
      <c r="D88" s="111"/>
      <c r="E88" s="112"/>
    </row>
    <row r="89" spans="1:7">
      <c r="A89" s="148" t="s">
        <v>97</v>
      </c>
      <c r="B89" s="72"/>
      <c r="C89" s="113">
        <v>0</v>
      </c>
      <c r="D89" s="77"/>
      <c r="E89" s="114"/>
    </row>
    <row r="90" spans="1:7">
      <c r="A90" s="148" t="s">
        <v>63</v>
      </c>
      <c r="B90" s="72"/>
      <c r="C90" s="115">
        <f>SUM(C88:C89)</f>
        <v>0</v>
      </c>
      <c r="D90" s="77"/>
      <c r="E90" s="114"/>
    </row>
    <row r="91" spans="1:7">
      <c r="A91" s="116"/>
      <c r="B91" s="79"/>
      <c r="C91" s="117"/>
      <c r="D91" s="79"/>
      <c r="E91" s="75"/>
    </row>
    <row r="92" spans="1:7">
      <c r="A92" s="81" t="s">
        <v>119</v>
      </c>
      <c r="B92" s="183">
        <v>1</v>
      </c>
      <c r="C92" s="96"/>
      <c r="D92" s="79"/>
      <c r="E92" s="75"/>
    </row>
    <row r="93" spans="1:7">
      <c r="A93" s="78" t="s">
        <v>4</v>
      </c>
      <c r="B93" s="79"/>
      <c r="C93" s="79"/>
      <c r="D93" s="79"/>
      <c r="E93" s="75"/>
    </row>
    <row r="94" spans="1:7">
      <c r="A94" s="149" t="s">
        <v>106</v>
      </c>
      <c r="B94" s="77"/>
      <c r="C94" s="118">
        <v>50</v>
      </c>
      <c r="D94" s="145" t="s">
        <v>120</v>
      </c>
      <c r="E94" s="119">
        <f>E256</f>
        <v>0</v>
      </c>
    </row>
    <row r="95" spans="1:7">
      <c r="A95" s="149" t="s">
        <v>101</v>
      </c>
      <c r="B95" s="77"/>
      <c r="C95" s="118">
        <v>50</v>
      </c>
      <c r="D95" s="72"/>
      <c r="E95" s="120"/>
    </row>
    <row r="96" spans="1:7">
      <c r="A96" s="149" t="s">
        <v>102</v>
      </c>
      <c r="B96" s="77"/>
      <c r="C96" s="121">
        <v>0</v>
      </c>
      <c r="D96" s="72"/>
      <c r="E96" s="120"/>
    </row>
    <row r="97" spans="1:23">
      <c r="A97" s="150" t="s">
        <v>73</v>
      </c>
      <c r="B97" s="77"/>
      <c r="C97" s="121">
        <f>C241</f>
        <v>385</v>
      </c>
      <c r="D97" s="72"/>
      <c r="E97" s="120"/>
    </row>
    <row r="98" spans="1:23">
      <c r="A98" s="71"/>
      <c r="B98" s="77"/>
      <c r="C98" s="122"/>
      <c r="D98" s="72"/>
      <c r="E98" s="120"/>
    </row>
    <row r="99" spans="1:23">
      <c r="A99" s="71"/>
      <c r="B99" s="146" t="s">
        <v>107</v>
      </c>
      <c r="C99" s="123">
        <f>SUM(C94:C98)</f>
        <v>485</v>
      </c>
      <c r="D99" s="145" t="s">
        <v>108</v>
      </c>
      <c r="E99" s="124">
        <f>E94</f>
        <v>0</v>
      </c>
    </row>
    <row r="100" spans="1:23">
      <c r="A100" s="71"/>
      <c r="B100" s="77"/>
      <c r="C100" s="77"/>
      <c r="D100" s="145" t="s">
        <v>121</v>
      </c>
      <c r="E100" s="124">
        <f>SUM(C94:C98)</f>
        <v>485</v>
      </c>
    </row>
    <row r="101" spans="1:23">
      <c r="A101" s="71"/>
      <c r="B101" s="77"/>
      <c r="C101" s="77"/>
      <c r="D101" s="145" t="s">
        <v>109</v>
      </c>
      <c r="E101" s="125">
        <f>SUM(E99:E100)</f>
        <v>485</v>
      </c>
    </row>
    <row r="102" spans="1:23">
      <c r="A102" s="85"/>
      <c r="B102" s="67"/>
      <c r="C102" s="67"/>
      <c r="D102" s="67"/>
      <c r="E102" s="126"/>
    </row>
    <row r="103" spans="1:23">
      <c r="A103" s="85"/>
      <c r="B103" s="67"/>
      <c r="C103" s="67"/>
      <c r="D103" s="127" t="s">
        <v>76</v>
      </c>
      <c r="E103" s="128">
        <f>(C94+C97+E94)*21%</f>
        <v>91.35</v>
      </c>
    </row>
    <row r="104" spans="1:23" ht="13.5" thickBot="1">
      <c r="A104" s="85"/>
      <c r="B104" s="67"/>
      <c r="C104" s="67"/>
      <c r="D104" s="67"/>
      <c r="E104" s="126"/>
    </row>
    <row r="105" spans="1:23" ht="14.25" thickTop="1" thickBot="1">
      <c r="A105" s="129"/>
      <c r="B105" s="130"/>
      <c r="C105" s="130"/>
      <c r="D105" s="131" t="s">
        <v>108</v>
      </c>
      <c r="E105" s="132">
        <f>SUM(E101:E103)</f>
        <v>576.35</v>
      </c>
    </row>
    <row r="106" spans="1:23" ht="13.5" thickTop="1"/>
    <row r="107" spans="1:23">
      <c r="D107" s="23"/>
    </row>
    <row r="108" spans="1:23">
      <c r="B108" s="101" t="s">
        <v>8</v>
      </c>
      <c r="C108" s="102"/>
      <c r="D108" s="101" t="s">
        <v>9</v>
      </c>
      <c r="E108" s="102"/>
      <c r="F108" s="24"/>
    </row>
    <row r="109" spans="1:23">
      <c r="B109" s="102"/>
      <c r="C109" s="103"/>
      <c r="D109" s="102"/>
      <c r="E109" s="102"/>
      <c r="F109" s="23"/>
      <c r="G109" s="22"/>
      <c r="H109" s="28"/>
      <c r="I109" s="28"/>
      <c r="J109" s="28"/>
      <c r="K109" s="28"/>
      <c r="L109" s="28"/>
      <c r="M109" s="28"/>
      <c r="N109" s="28"/>
      <c r="O109" s="28"/>
      <c r="P109" s="28"/>
      <c r="Q109" s="28"/>
      <c r="R109" s="28"/>
      <c r="S109" s="28"/>
      <c r="T109" s="28"/>
      <c r="U109" s="28"/>
      <c r="V109" s="28"/>
      <c r="W109" s="28"/>
    </row>
    <row r="110" spans="1:23">
      <c r="B110" s="101" t="s">
        <v>6</v>
      </c>
      <c r="C110" s="102"/>
      <c r="D110" s="101" t="s">
        <v>7</v>
      </c>
      <c r="E110" s="102"/>
      <c r="F110" s="29"/>
      <c r="G110" s="28"/>
      <c r="H110" s="28"/>
      <c r="I110" s="28"/>
      <c r="J110" s="28"/>
      <c r="K110" s="28"/>
      <c r="L110" s="28"/>
      <c r="M110" s="28"/>
      <c r="N110" s="28"/>
      <c r="O110" s="28"/>
      <c r="P110" s="28"/>
      <c r="Q110" s="28"/>
      <c r="R110" s="28"/>
      <c r="S110" s="28"/>
      <c r="T110" s="28"/>
      <c r="U110" s="28"/>
      <c r="V110" s="28"/>
      <c r="W110" s="28"/>
    </row>
    <row r="111" spans="1:23">
      <c r="B111" s="104"/>
      <c r="C111" s="104"/>
      <c r="D111" s="104"/>
      <c r="E111" s="102"/>
      <c r="F111" s="28"/>
      <c r="G111" s="28"/>
      <c r="H111" s="28"/>
      <c r="I111" s="28"/>
      <c r="J111" s="28"/>
      <c r="K111" s="28"/>
      <c r="L111" s="28"/>
      <c r="M111" s="28"/>
      <c r="N111" s="28"/>
      <c r="O111" s="28"/>
      <c r="P111" s="28"/>
      <c r="Q111" s="28"/>
      <c r="R111" s="28"/>
      <c r="S111" s="28"/>
      <c r="T111" s="28"/>
      <c r="U111" s="28"/>
      <c r="V111" s="28"/>
      <c r="W111" s="28"/>
    </row>
    <row r="112" spans="1:23">
      <c r="B112" s="101" t="s">
        <v>112</v>
      </c>
      <c r="C112" s="104"/>
      <c r="D112" s="104"/>
      <c r="E112" s="102"/>
      <c r="F112" s="28"/>
      <c r="G112" s="28"/>
      <c r="H112" s="28"/>
      <c r="I112" s="28"/>
      <c r="J112" s="28"/>
      <c r="K112" s="28"/>
      <c r="L112" s="28"/>
      <c r="M112" s="28"/>
      <c r="N112" s="28"/>
      <c r="O112" s="28"/>
      <c r="P112" s="28"/>
      <c r="Q112" s="28"/>
      <c r="R112" s="28"/>
      <c r="S112" s="28"/>
      <c r="T112" s="28"/>
      <c r="U112" s="28"/>
      <c r="V112" s="28"/>
      <c r="W112" s="28"/>
    </row>
    <row r="113" spans="1:23">
      <c r="B113" s="28"/>
      <c r="C113" s="28"/>
      <c r="D113" s="28"/>
      <c r="E113" s="28"/>
      <c r="F113" s="28"/>
      <c r="G113" s="28"/>
      <c r="H113" s="28"/>
      <c r="I113" s="28"/>
      <c r="J113" s="28"/>
      <c r="K113" s="28"/>
      <c r="L113" s="28"/>
      <c r="M113" s="28"/>
      <c r="N113" s="28"/>
      <c r="O113" s="28"/>
      <c r="P113" s="28"/>
      <c r="Q113" s="28"/>
      <c r="R113" s="28"/>
      <c r="S113" s="28"/>
      <c r="T113" s="28"/>
      <c r="U113" s="28"/>
      <c r="V113" s="28"/>
      <c r="W113" s="28"/>
    </row>
    <row r="114" spans="1:23">
      <c r="B114" s="28"/>
      <c r="C114" s="28"/>
      <c r="D114" s="28"/>
      <c r="E114" s="28"/>
      <c r="F114" s="28"/>
      <c r="G114" s="28"/>
      <c r="H114" s="28"/>
      <c r="I114" s="28"/>
      <c r="J114" s="28"/>
      <c r="K114" s="28"/>
      <c r="L114" s="28"/>
      <c r="M114" s="28"/>
      <c r="N114" s="28"/>
      <c r="O114" s="28"/>
      <c r="P114" s="28"/>
      <c r="Q114" s="28"/>
      <c r="R114" s="28"/>
      <c r="S114" s="28"/>
      <c r="T114" s="28"/>
      <c r="U114" s="28"/>
      <c r="V114" s="28"/>
      <c r="W114" s="28"/>
    </row>
    <row r="115" spans="1:23" hidden="1">
      <c r="B115" s="28"/>
      <c r="E115" s="28"/>
      <c r="F115" s="28"/>
      <c r="G115" s="28"/>
      <c r="H115" s="28"/>
      <c r="I115" s="28"/>
      <c r="J115" s="28"/>
      <c r="K115" s="28"/>
      <c r="L115" s="28"/>
      <c r="M115" s="28"/>
      <c r="N115" s="28"/>
      <c r="O115" s="28"/>
      <c r="P115" s="28"/>
      <c r="Q115" s="28"/>
      <c r="R115" s="28"/>
      <c r="S115" s="28"/>
      <c r="T115" s="28"/>
      <c r="U115" s="28"/>
      <c r="V115" s="28"/>
      <c r="W115" s="28"/>
    </row>
    <row r="116" spans="1:23" hidden="1">
      <c r="B116" s="28"/>
      <c r="C116" s="28"/>
      <c r="D116" s="28"/>
      <c r="E116" s="28"/>
      <c r="F116" s="28"/>
      <c r="G116" s="28"/>
      <c r="H116" s="28"/>
      <c r="I116" s="28"/>
      <c r="J116" s="28"/>
      <c r="K116" s="28"/>
      <c r="L116" s="28"/>
      <c r="M116" s="28"/>
      <c r="N116" s="28"/>
      <c r="O116" s="28"/>
      <c r="P116" s="28"/>
      <c r="Q116" s="28"/>
      <c r="R116" s="28"/>
      <c r="S116" s="28"/>
      <c r="T116" s="28"/>
      <c r="U116" s="28"/>
      <c r="V116" s="28"/>
      <c r="W116" s="28"/>
    </row>
    <row r="117" spans="1:23" hidden="1">
      <c r="A117" s="11">
        <f>(A172+ROUNDDOWN((C51+C52-1)/C173,0)*A173)+20</f>
        <v>87.31</v>
      </c>
      <c r="B117" s="28"/>
      <c r="D117" s="28"/>
      <c r="E117" s="28"/>
      <c r="F117" s="28"/>
      <c r="G117" s="28"/>
      <c r="H117" s="28"/>
      <c r="I117" s="28"/>
      <c r="J117" s="28"/>
      <c r="K117" s="28"/>
      <c r="L117" s="28"/>
      <c r="M117" s="28"/>
      <c r="N117" s="28"/>
      <c r="O117" s="28"/>
      <c r="P117" s="28"/>
      <c r="Q117" s="28"/>
      <c r="R117" s="28"/>
      <c r="S117" s="28"/>
      <c r="T117" s="28"/>
      <c r="U117" s="28"/>
      <c r="V117" s="28"/>
      <c r="W117" s="28"/>
    </row>
    <row r="118" spans="1:23" hidden="1">
      <c r="B118" s="28"/>
      <c r="C118" s="28"/>
      <c r="D118" s="28"/>
      <c r="E118" s="28"/>
      <c r="F118" s="28"/>
      <c r="G118" s="28"/>
      <c r="H118" s="28"/>
      <c r="I118" s="28"/>
      <c r="J118" s="28"/>
      <c r="K118" s="28"/>
      <c r="L118" s="28"/>
      <c r="M118" s="28"/>
      <c r="N118" s="28"/>
      <c r="O118" s="28"/>
      <c r="P118" s="28"/>
      <c r="Q118" s="28"/>
      <c r="R118" s="28"/>
      <c r="S118" s="28"/>
      <c r="T118" s="28"/>
      <c r="U118" s="28"/>
      <c r="V118" s="28"/>
      <c r="W118" s="28"/>
    </row>
    <row r="119" spans="1:23" hidden="1">
      <c r="A119" s="11" t="s">
        <v>10</v>
      </c>
      <c r="B119" s="28" t="s">
        <v>10</v>
      </c>
      <c r="C119" s="28" t="s">
        <v>78</v>
      </c>
      <c r="D119" s="28" t="s">
        <v>78</v>
      </c>
      <c r="E119" s="28">
        <f>IF(B36*33-33&lt;0,0,B36*33-33)</f>
        <v>0</v>
      </c>
      <c r="F119" s="28"/>
      <c r="G119" s="28" t="s">
        <v>78</v>
      </c>
      <c r="H119" s="28"/>
      <c r="I119" s="28"/>
      <c r="J119" s="28"/>
      <c r="K119" s="28"/>
      <c r="L119" s="28"/>
      <c r="M119" s="28"/>
      <c r="N119" s="28"/>
      <c r="O119" s="28"/>
      <c r="P119" s="28"/>
      <c r="Q119" s="28"/>
      <c r="R119" s="28"/>
      <c r="S119" s="28"/>
      <c r="T119" s="28"/>
      <c r="U119" s="28"/>
      <c r="V119" s="28"/>
      <c r="W119" s="28"/>
    </row>
    <row r="120" spans="1:23" ht="15.75" hidden="1">
      <c r="A120" s="30" t="s">
        <v>11</v>
      </c>
      <c r="B120" s="30" t="s">
        <v>12</v>
      </c>
      <c r="C120" s="28" t="s">
        <v>79</v>
      </c>
      <c r="D120" s="28" t="s">
        <v>79</v>
      </c>
      <c r="E120" s="28"/>
      <c r="F120" s="28"/>
      <c r="G120" s="28" t="s">
        <v>79</v>
      </c>
      <c r="H120" s="28"/>
      <c r="I120" s="28"/>
      <c r="J120" s="28"/>
      <c r="K120" s="28"/>
      <c r="L120" s="28"/>
      <c r="M120" s="28"/>
      <c r="N120" s="28"/>
      <c r="O120" s="28"/>
      <c r="P120" s="28"/>
      <c r="Q120" s="28"/>
      <c r="R120" s="28"/>
      <c r="S120" s="28"/>
      <c r="T120" s="28"/>
      <c r="U120" s="28"/>
      <c r="V120" s="28"/>
      <c r="W120" s="28"/>
    </row>
    <row r="121" spans="1:23" ht="15.75" hidden="1">
      <c r="A121" s="30" t="s">
        <v>13</v>
      </c>
      <c r="B121" s="30" t="s">
        <v>14</v>
      </c>
      <c r="C121" s="28"/>
      <c r="D121" s="28"/>
      <c r="E121" s="28"/>
      <c r="F121" s="28"/>
      <c r="G121" s="28"/>
      <c r="H121" s="28"/>
      <c r="I121" s="28"/>
      <c r="J121" s="28"/>
      <c r="K121" s="28"/>
      <c r="L121" s="28"/>
      <c r="M121" s="28"/>
      <c r="N121" s="28"/>
      <c r="O121" s="28"/>
      <c r="P121" s="28"/>
      <c r="Q121" s="28"/>
      <c r="R121" s="28"/>
      <c r="S121" s="28"/>
      <c r="T121" s="28"/>
      <c r="U121" s="28"/>
      <c r="V121" s="28"/>
      <c r="W121" s="28"/>
    </row>
    <row r="122" spans="1:23" ht="15.75" hidden="1">
      <c r="A122" s="30" t="s">
        <v>15</v>
      </c>
      <c r="B122" s="30" t="s">
        <v>16</v>
      </c>
      <c r="C122" s="31">
        <f>B7*12.5/100</f>
        <v>0</v>
      </c>
      <c r="D122" s="28"/>
      <c r="E122" s="28"/>
      <c r="F122" s="28"/>
      <c r="G122" s="28"/>
      <c r="H122" s="28"/>
      <c r="I122" s="28"/>
      <c r="J122" s="28"/>
      <c r="K122" s="28"/>
      <c r="L122" s="28"/>
      <c r="M122" s="28"/>
      <c r="N122" s="28"/>
      <c r="O122" s="28"/>
      <c r="P122" s="28"/>
      <c r="Q122" s="28"/>
      <c r="R122" s="28"/>
      <c r="S122" s="28"/>
      <c r="T122" s="28"/>
      <c r="U122" s="28"/>
      <c r="V122" s="28"/>
      <c r="W122" s="28"/>
    </row>
    <row r="123" spans="1:23" ht="15.75" hidden="1">
      <c r="A123" s="30" t="s">
        <v>17</v>
      </c>
      <c r="B123" s="30" t="s">
        <v>18</v>
      </c>
      <c r="C123" s="28">
        <f>B7*10%</f>
        <v>0</v>
      </c>
      <c r="D123" s="28"/>
      <c r="E123" s="28"/>
      <c r="F123" s="28"/>
      <c r="G123" s="28" t="s">
        <v>78</v>
      </c>
      <c r="H123" s="28"/>
      <c r="I123" s="28"/>
      <c r="J123" s="28"/>
      <c r="K123" s="28"/>
      <c r="L123" s="28"/>
      <c r="M123" s="28"/>
      <c r="N123" s="28"/>
      <c r="O123" s="28"/>
      <c r="P123" s="28"/>
      <c r="Q123" s="28"/>
      <c r="R123" s="28"/>
      <c r="S123" s="28"/>
      <c r="T123" s="28"/>
      <c r="U123" s="28"/>
      <c r="V123" s="28"/>
      <c r="W123" s="28"/>
    </row>
    <row r="124" spans="1:23" ht="15.75" hidden="1">
      <c r="A124" s="30" t="s">
        <v>19</v>
      </c>
      <c r="B124" s="30" t="s">
        <v>20</v>
      </c>
      <c r="C124" s="28">
        <f>IF(B7&gt;195695.88,11741.75+(B7-195695.88)*12.5%,B7*6%)</f>
        <v>0</v>
      </c>
      <c r="D124" s="28">
        <f>IF(B7&gt;204917.15,12295.03+(B7-204917.15)*12.5%,B7*6%)</f>
        <v>0</v>
      </c>
      <c r="E124" s="28">
        <f>IF(B7&gt;215163,12909.78+(B7-215163)*12.5%,B7*6%)</f>
        <v>0</v>
      </c>
      <c r="F124" s="28"/>
      <c r="G124" s="28" t="s">
        <v>79</v>
      </c>
      <c r="H124" s="28"/>
      <c r="I124" s="28"/>
      <c r="J124" s="28"/>
      <c r="K124" s="28"/>
      <c r="L124" s="28"/>
      <c r="M124" s="28"/>
      <c r="N124" s="28"/>
      <c r="O124" s="28"/>
      <c r="P124" s="28"/>
      <c r="Q124" s="28"/>
      <c r="R124" s="28"/>
      <c r="S124" s="28"/>
      <c r="T124" s="28"/>
      <c r="U124" s="28"/>
      <c r="V124" s="28"/>
      <c r="W124" s="28"/>
    </row>
    <row r="125" spans="1:23" ht="15.75" hidden="1">
      <c r="A125" s="30" t="s">
        <v>21</v>
      </c>
      <c r="B125" s="30" t="s">
        <v>22</v>
      </c>
      <c r="C125" s="28">
        <f>IF(B7&gt;195695.88,9784.79+(B7-195695.88)*10%,B7*5%)</f>
        <v>0</v>
      </c>
      <c r="D125" s="28">
        <f>IF(B7&gt;204917.15,10245.86+(B7-204917.15)*10%,B7*5%)</f>
        <v>0</v>
      </c>
      <c r="E125" s="28">
        <f>IF(B7&gt;215163,10758.15+(B7-215163)*10%,B7*5%)</f>
        <v>0</v>
      </c>
      <c r="F125" s="28"/>
      <c r="G125" s="28"/>
      <c r="H125" s="28"/>
      <c r="I125" s="28"/>
      <c r="J125" s="28"/>
      <c r="K125" s="28"/>
      <c r="L125" s="28"/>
      <c r="M125" s="28"/>
      <c r="N125" s="28"/>
      <c r="O125" s="28"/>
      <c r="P125" s="28"/>
      <c r="Q125" s="28"/>
      <c r="R125" s="28"/>
      <c r="S125" s="28"/>
      <c r="T125" s="28"/>
      <c r="U125" s="28"/>
      <c r="V125" s="28"/>
      <c r="W125" s="28"/>
    </row>
    <row r="126" spans="1:23" ht="15.75" hidden="1">
      <c r="A126" s="30" t="s">
        <v>23</v>
      </c>
      <c r="B126" s="30" t="s">
        <v>24</v>
      </c>
      <c r="C126" s="28"/>
      <c r="D126" s="28"/>
      <c r="E126" s="28"/>
      <c r="F126" s="28"/>
      <c r="G126" s="28"/>
      <c r="H126" s="28"/>
      <c r="I126" s="28"/>
      <c r="J126" s="28"/>
      <c r="K126" s="28"/>
      <c r="L126" s="28"/>
      <c r="M126" s="28"/>
      <c r="N126" s="28"/>
      <c r="O126" s="28"/>
      <c r="P126" s="28"/>
      <c r="Q126" s="28"/>
      <c r="R126" s="28"/>
      <c r="S126" s="28"/>
      <c r="T126" s="28"/>
      <c r="U126" s="28"/>
      <c r="V126" s="28"/>
      <c r="W126" s="28"/>
    </row>
    <row r="127" spans="1:23" ht="15.75" hidden="1">
      <c r="A127" s="30" t="s">
        <v>25</v>
      </c>
      <c r="B127" s="30" t="s">
        <v>26</v>
      </c>
      <c r="C127" s="28">
        <f>IF(B10="ja",C123,C122)</f>
        <v>0</v>
      </c>
      <c r="D127" s="28"/>
      <c r="E127" s="28" t="s">
        <v>80</v>
      </c>
      <c r="F127" s="28" t="s">
        <v>80</v>
      </c>
      <c r="G127" s="28" t="s">
        <v>80</v>
      </c>
      <c r="H127" s="28" t="s">
        <v>80</v>
      </c>
      <c r="I127" s="28"/>
      <c r="J127" s="28"/>
      <c r="K127" s="28"/>
      <c r="L127" s="28"/>
      <c r="M127" s="28"/>
      <c r="N127" s="28"/>
      <c r="O127" s="28"/>
      <c r="P127" s="28"/>
      <c r="Q127" s="28"/>
      <c r="R127" s="28"/>
      <c r="S127" s="28"/>
      <c r="T127" s="28"/>
      <c r="U127" s="28"/>
      <c r="V127" s="28"/>
      <c r="W127" s="28"/>
    </row>
    <row r="128" spans="1:23" ht="15.75" hidden="1">
      <c r="A128" s="30" t="s">
        <v>27</v>
      </c>
      <c r="B128" s="30" t="s">
        <v>28</v>
      </c>
      <c r="C128" s="28">
        <f>IF(C6="ja",C129,C127)</f>
        <v>0</v>
      </c>
      <c r="D128" s="28"/>
      <c r="E128" s="28" t="s">
        <v>81</v>
      </c>
      <c r="F128" s="28" t="s">
        <v>81</v>
      </c>
      <c r="G128" s="28" t="s">
        <v>81</v>
      </c>
      <c r="H128" s="28" t="s">
        <v>81</v>
      </c>
      <c r="I128" s="28"/>
      <c r="J128" s="28"/>
      <c r="K128" s="28"/>
      <c r="L128" s="28"/>
      <c r="M128" s="28"/>
      <c r="N128" s="28"/>
      <c r="O128" s="28"/>
      <c r="P128" s="28"/>
      <c r="Q128" s="28"/>
      <c r="R128" s="28"/>
      <c r="S128" s="28"/>
      <c r="T128" s="28"/>
      <c r="U128" s="28"/>
      <c r="V128" s="28"/>
      <c r="W128" s="28"/>
    </row>
    <row r="129" spans="1:23" ht="15.75" hidden="1">
      <c r="A129" s="30" t="s">
        <v>29</v>
      </c>
      <c r="B129" s="30" t="s">
        <v>30</v>
      </c>
      <c r="C129" s="28">
        <f>IF(B10="ja",C132,C130)</f>
        <v>0</v>
      </c>
      <c r="D129" s="28"/>
      <c r="E129" s="28"/>
      <c r="F129" s="28"/>
      <c r="G129" s="28"/>
      <c r="H129" s="28"/>
      <c r="I129" s="28"/>
      <c r="J129" s="28"/>
      <c r="K129" s="28"/>
      <c r="L129" s="28"/>
      <c r="M129" s="28"/>
      <c r="N129" s="28"/>
      <c r="O129" s="28"/>
      <c r="P129" s="28"/>
      <c r="Q129" s="28"/>
      <c r="R129" s="28"/>
      <c r="S129" s="28"/>
      <c r="T129" s="28"/>
      <c r="U129" s="28"/>
      <c r="V129" s="28"/>
      <c r="W129" s="28"/>
    </row>
    <row r="130" spans="1:23" ht="15.75" hidden="1">
      <c r="A130" s="30" t="s">
        <v>31</v>
      </c>
      <c r="B130" s="30" t="s">
        <v>32</v>
      </c>
      <c r="C130" s="28">
        <f>IF(AND(C8="NVT",C9="NVT"),C124,C131)</f>
        <v>0</v>
      </c>
      <c r="D130" s="28"/>
      <c r="E130" s="28"/>
      <c r="F130" s="28"/>
      <c r="G130" s="28" t="s">
        <v>80</v>
      </c>
      <c r="H130" s="28"/>
      <c r="I130" s="28"/>
      <c r="J130" s="28"/>
      <c r="K130" s="28"/>
      <c r="L130" s="28"/>
      <c r="M130" s="28"/>
      <c r="N130" s="28"/>
      <c r="O130" s="28"/>
      <c r="P130" s="28"/>
      <c r="Q130" s="28"/>
      <c r="R130" s="28"/>
      <c r="S130" s="28"/>
      <c r="T130" s="28"/>
      <c r="U130" s="28"/>
      <c r="V130" s="28"/>
      <c r="W130" s="28"/>
    </row>
    <row r="131" spans="1:23" ht="15.75" hidden="1">
      <c r="A131" s="30" t="s">
        <v>33</v>
      </c>
      <c r="B131" s="30" t="s">
        <v>34</v>
      </c>
      <c r="C131" s="28">
        <f>IF(C8="NVT",D124,E124)</f>
        <v>0</v>
      </c>
      <c r="D131" s="28"/>
      <c r="E131" s="28">
        <f>IF(C34="acquéreur",D34,0)</f>
        <v>0</v>
      </c>
      <c r="F131" s="28">
        <f>IF(C34="acquéreur",D34*21%,0)</f>
        <v>0</v>
      </c>
      <c r="G131" s="28" t="s">
        <v>81</v>
      </c>
      <c r="H131" s="28"/>
      <c r="I131" s="28"/>
      <c r="J131" s="28"/>
      <c r="K131" s="28"/>
      <c r="L131" s="28"/>
      <c r="M131" s="28"/>
      <c r="N131" s="28"/>
      <c r="O131" s="28"/>
      <c r="P131" s="28"/>
      <c r="Q131" s="28"/>
      <c r="R131" s="28"/>
      <c r="S131" s="28"/>
      <c r="T131" s="28"/>
      <c r="U131" s="28"/>
      <c r="V131" s="28"/>
      <c r="W131" s="28"/>
    </row>
    <row r="132" spans="1:23" ht="15.75" hidden="1">
      <c r="A132" s="30" t="s">
        <v>35</v>
      </c>
      <c r="B132" s="30" t="s">
        <v>36</v>
      </c>
      <c r="C132" s="28">
        <f>IF(AND(C8="NVT",C9="NVT"),C125,C133)</f>
        <v>0</v>
      </c>
      <c r="D132" s="28"/>
      <c r="E132" s="28">
        <f>IF(C35="acquéreur",D35,0)</f>
        <v>0</v>
      </c>
      <c r="F132" s="28">
        <f>IF(C36="acquéreur",D36*21%,0)</f>
        <v>0</v>
      </c>
      <c r="G132" s="28"/>
      <c r="H132" s="28"/>
      <c r="I132" s="28"/>
      <c r="J132" s="28"/>
      <c r="K132" s="28"/>
      <c r="L132" s="28"/>
      <c r="M132" s="28"/>
      <c r="N132" s="28"/>
      <c r="O132" s="28"/>
      <c r="P132" s="28"/>
      <c r="Q132" s="28"/>
      <c r="R132" s="28"/>
      <c r="S132" s="28"/>
      <c r="T132" s="28"/>
      <c r="U132" s="28"/>
      <c r="V132" s="28"/>
      <c r="W132" s="28"/>
    </row>
    <row r="133" spans="1:23" ht="15.75" hidden="1">
      <c r="A133" s="30" t="s">
        <v>37</v>
      </c>
      <c r="B133" s="30" t="s">
        <v>38</v>
      </c>
      <c r="C133" s="28">
        <f>IF(C8="NVT",D125,E125)</f>
        <v>0</v>
      </c>
      <c r="D133" s="28"/>
      <c r="E133" s="28">
        <f>IF(C36="acquéreur",D36,0)</f>
        <v>0</v>
      </c>
      <c r="F133" s="28">
        <f>IF(C37="acquéreur",D37*21%,0)</f>
        <v>0</v>
      </c>
      <c r="G133" s="28"/>
      <c r="H133" s="28"/>
      <c r="I133" s="28"/>
      <c r="J133" s="28"/>
      <c r="K133" s="28"/>
      <c r="L133" s="28"/>
      <c r="M133" s="28"/>
      <c r="N133" s="28"/>
      <c r="O133" s="28"/>
      <c r="P133" s="28"/>
      <c r="Q133" s="28"/>
      <c r="R133" s="28"/>
      <c r="S133" s="28"/>
      <c r="T133" s="28"/>
      <c r="U133" s="28"/>
      <c r="V133" s="28"/>
      <c r="W133" s="28"/>
    </row>
    <row r="134" spans="1:23" ht="15.75" hidden="1">
      <c r="A134" s="30" t="s">
        <v>39</v>
      </c>
      <c r="B134" s="30" t="s">
        <v>40</v>
      </c>
      <c r="C134" s="28"/>
      <c r="D134" s="28"/>
      <c r="E134" s="28">
        <f>IF(C37="acquéreur",D37,0)</f>
        <v>0</v>
      </c>
      <c r="F134" s="28">
        <f>SUM(F131:F133)</f>
        <v>0</v>
      </c>
      <c r="G134" s="28"/>
      <c r="H134" s="28"/>
      <c r="I134" s="28"/>
      <c r="J134" s="28"/>
      <c r="K134" s="28"/>
      <c r="L134" s="28"/>
      <c r="M134" s="28"/>
      <c r="N134" s="28"/>
      <c r="O134" s="28"/>
      <c r="P134" s="28"/>
      <c r="Q134" s="28"/>
      <c r="R134" s="28"/>
      <c r="S134" s="28"/>
      <c r="T134" s="28"/>
      <c r="U134" s="28"/>
      <c r="V134" s="28"/>
      <c r="W134" s="28"/>
    </row>
    <row r="135" spans="1:23" ht="15.75" hidden="1">
      <c r="A135" s="30" t="s">
        <v>41</v>
      </c>
      <c r="B135" s="30" t="s">
        <v>42</v>
      </c>
      <c r="C135" s="28"/>
      <c r="D135" s="28"/>
      <c r="E135" s="28">
        <f>SUM(E131:E134)</f>
        <v>0</v>
      </c>
      <c r="F135" s="28"/>
      <c r="G135" s="28"/>
      <c r="H135" s="28"/>
      <c r="I135" s="28"/>
      <c r="J135" s="28"/>
      <c r="K135" s="28"/>
      <c r="L135" s="28"/>
      <c r="M135" s="28"/>
      <c r="N135" s="28"/>
      <c r="O135" s="28"/>
      <c r="P135" s="28"/>
      <c r="Q135" s="28"/>
      <c r="R135" s="28"/>
      <c r="S135" s="28"/>
      <c r="T135" s="28"/>
      <c r="U135" s="28"/>
      <c r="V135" s="28"/>
      <c r="W135" s="28"/>
    </row>
    <row r="136" spans="1:23" ht="15.75" hidden="1">
      <c r="A136" s="30" t="s">
        <v>43</v>
      </c>
      <c r="B136" s="30" t="s">
        <v>44</v>
      </c>
      <c r="C136" s="28"/>
      <c r="D136" s="28"/>
      <c r="E136" s="28"/>
      <c r="F136" s="28"/>
      <c r="G136" s="28"/>
      <c r="H136" s="28"/>
      <c r="I136" s="28"/>
      <c r="J136" s="28"/>
      <c r="K136" s="28"/>
      <c r="L136" s="28"/>
      <c r="M136" s="28"/>
      <c r="N136" s="28"/>
      <c r="O136" s="28"/>
      <c r="P136" s="28"/>
      <c r="Q136" s="28"/>
      <c r="R136" s="28"/>
      <c r="S136" s="28"/>
      <c r="T136" s="28"/>
      <c r="U136" s="28"/>
      <c r="V136" s="28"/>
      <c r="W136" s="28"/>
    </row>
    <row r="137" spans="1:23" ht="15.75" hidden="1">
      <c r="A137" s="30" t="s">
        <v>45</v>
      </c>
      <c r="B137" s="28"/>
      <c r="C137" s="28"/>
      <c r="D137" s="28"/>
      <c r="E137" s="28">
        <f>IF(C34="vendeur",D34,0)</f>
        <v>0</v>
      </c>
      <c r="F137" s="28"/>
      <c r="G137" s="28"/>
      <c r="H137" s="28"/>
      <c r="I137" s="28"/>
      <c r="J137" s="28"/>
      <c r="K137" s="28"/>
      <c r="L137" s="28"/>
      <c r="M137" s="28"/>
      <c r="N137" s="28"/>
      <c r="O137" s="28"/>
      <c r="P137" s="28"/>
      <c r="Q137" s="28"/>
      <c r="R137" s="28"/>
      <c r="S137" s="28"/>
      <c r="T137" s="28"/>
      <c r="U137" s="28"/>
      <c r="V137" s="28"/>
      <c r="W137" s="28"/>
    </row>
    <row r="138" spans="1:23" ht="15.75" hidden="1">
      <c r="A138" s="30" t="s">
        <v>46</v>
      </c>
      <c r="B138" s="28"/>
      <c r="C138" s="28"/>
      <c r="D138" s="28"/>
      <c r="E138" s="28">
        <f>IF(C35="vendeur",D35,0)</f>
        <v>0</v>
      </c>
      <c r="F138" s="28">
        <f>IF(C34="vendeur",D34*21%,0)</f>
        <v>0</v>
      </c>
      <c r="G138" s="28"/>
      <c r="H138" s="28"/>
      <c r="I138" s="28"/>
      <c r="J138" s="28"/>
      <c r="K138" s="28"/>
      <c r="L138" s="28"/>
      <c r="M138" s="28"/>
      <c r="N138" s="28"/>
      <c r="O138" s="28"/>
      <c r="P138" s="28"/>
      <c r="Q138" s="28"/>
      <c r="R138" s="28"/>
      <c r="S138" s="28"/>
      <c r="T138" s="28"/>
      <c r="U138" s="28"/>
      <c r="V138" s="28"/>
      <c r="W138" s="28"/>
    </row>
    <row r="139" spans="1:23" ht="15.75" hidden="1">
      <c r="A139" s="30" t="s">
        <v>47</v>
      </c>
      <c r="B139" s="28"/>
      <c r="C139" s="28"/>
      <c r="D139" s="28"/>
      <c r="E139" s="28">
        <f>IF(C36="vendeur",D36,0)</f>
        <v>0</v>
      </c>
      <c r="F139" s="28">
        <f>IF(C36="vendeur",D36*21%,0)</f>
        <v>0</v>
      </c>
      <c r="G139" s="28"/>
      <c r="H139" s="28"/>
      <c r="I139" s="28"/>
      <c r="J139" s="28"/>
      <c r="K139" s="28"/>
      <c r="L139" s="28"/>
      <c r="M139" s="28"/>
      <c r="N139" s="28"/>
      <c r="O139" s="28"/>
      <c r="P139" s="28"/>
      <c r="Q139" s="28"/>
      <c r="R139" s="28"/>
      <c r="S139" s="28"/>
      <c r="T139" s="28"/>
      <c r="U139" s="28"/>
      <c r="V139" s="28"/>
      <c r="W139" s="28"/>
    </row>
    <row r="140" spans="1:23" hidden="1">
      <c r="B140" s="28"/>
      <c r="C140" s="28"/>
      <c r="D140" s="28"/>
      <c r="E140" s="28">
        <f>IF(C37="vendeur",D37,0)</f>
        <v>0</v>
      </c>
      <c r="F140" s="28">
        <f>IF(C37="vendeur",D37*21%,0)</f>
        <v>0</v>
      </c>
      <c r="G140" s="28"/>
      <c r="H140" s="28"/>
      <c r="I140" s="28"/>
      <c r="J140" s="28"/>
      <c r="K140" s="28"/>
      <c r="L140" s="28"/>
      <c r="M140" s="28"/>
      <c r="N140" s="28"/>
      <c r="O140" s="28"/>
      <c r="P140" s="28"/>
      <c r="Q140" s="28"/>
      <c r="R140" s="28"/>
      <c r="S140" s="28"/>
      <c r="T140" s="28"/>
      <c r="U140" s="28"/>
      <c r="V140" s="28"/>
      <c r="W140" s="28"/>
    </row>
    <row r="141" spans="1:23" hidden="1">
      <c r="A141" s="32"/>
      <c r="B141" s="28"/>
      <c r="C141" s="28"/>
      <c r="D141" s="28"/>
      <c r="E141" s="28">
        <f>SUM(E137:E140)</f>
        <v>0</v>
      </c>
      <c r="F141" s="28">
        <f>SUM(F138:F140)</f>
        <v>0</v>
      </c>
      <c r="G141" s="28"/>
      <c r="H141" s="28"/>
      <c r="I141" s="28"/>
      <c r="J141" s="28"/>
      <c r="K141" s="28"/>
      <c r="L141" s="28"/>
      <c r="M141" s="28"/>
      <c r="N141" s="28"/>
      <c r="O141" s="28"/>
      <c r="P141" s="28"/>
      <c r="Q141" s="28"/>
      <c r="R141" s="28"/>
      <c r="S141" s="28"/>
      <c r="T141" s="28"/>
      <c r="U141" s="28"/>
      <c r="V141" s="28"/>
      <c r="W141" s="28"/>
    </row>
    <row r="142" spans="1:23" hidden="1">
      <c r="B142" s="28"/>
      <c r="C142" s="28"/>
      <c r="D142" s="28"/>
      <c r="E142" s="28"/>
      <c r="F142" s="28"/>
      <c r="G142" s="28"/>
      <c r="H142" s="28"/>
      <c r="I142" s="28"/>
      <c r="J142" s="28"/>
      <c r="K142" s="28"/>
      <c r="L142" s="28"/>
      <c r="M142" s="28"/>
      <c r="N142" s="28"/>
      <c r="O142" s="28"/>
      <c r="P142" s="28"/>
      <c r="Q142" s="28"/>
      <c r="R142" s="28"/>
      <c r="S142" s="28"/>
      <c r="T142" s="28"/>
      <c r="U142" s="28"/>
      <c r="V142" s="28"/>
      <c r="W142" s="28"/>
    </row>
    <row r="143" spans="1:23" hidden="1">
      <c r="B143" s="28"/>
      <c r="C143" s="28"/>
      <c r="D143" s="28"/>
      <c r="E143" s="28"/>
      <c r="F143" s="28"/>
      <c r="G143" s="28"/>
      <c r="H143" s="28"/>
      <c r="I143" s="28"/>
      <c r="J143" s="28"/>
      <c r="K143" s="28"/>
      <c r="L143" s="28"/>
      <c r="M143" s="28"/>
      <c r="N143" s="28"/>
      <c r="O143" s="28"/>
      <c r="P143" s="28"/>
      <c r="Q143" s="28"/>
      <c r="R143" s="28"/>
      <c r="S143" s="28"/>
      <c r="T143" s="28"/>
      <c r="U143" s="28"/>
      <c r="V143" s="28"/>
      <c r="W143" s="28"/>
    </row>
    <row r="144" spans="1:23" hidden="1">
      <c r="B144" s="17">
        <f>IF(B10=1,-1500,0)</f>
        <v>0</v>
      </c>
      <c r="C144" s="28">
        <f>IF(AND(C6=1,B10=1),-750,0)</f>
        <v>0</v>
      </c>
      <c r="D144" s="28"/>
      <c r="E144" s="28"/>
      <c r="F144" s="28"/>
      <c r="G144" s="28"/>
      <c r="H144" s="28"/>
      <c r="I144" s="28"/>
      <c r="J144" s="28"/>
      <c r="K144" s="28"/>
      <c r="L144" s="28"/>
      <c r="M144" s="28"/>
      <c r="N144" s="28"/>
      <c r="O144" s="28"/>
      <c r="P144" s="28"/>
      <c r="Q144" s="28"/>
      <c r="R144" s="28"/>
      <c r="S144" s="28"/>
      <c r="T144" s="28"/>
      <c r="U144" s="28"/>
      <c r="V144" s="28"/>
      <c r="W144" s="28"/>
    </row>
    <row r="145" spans="1:23" hidden="1">
      <c r="B145" s="17">
        <f>IF(B10=1,-750,0)</f>
        <v>0</v>
      </c>
      <c r="C145" s="28">
        <f>IF(AND(C6=0,B10=1),-1500,0)</f>
        <v>0</v>
      </c>
      <c r="D145" s="28"/>
      <c r="E145" s="28"/>
      <c r="F145" s="28"/>
      <c r="G145" s="28"/>
      <c r="H145" s="28"/>
      <c r="I145" s="28"/>
      <c r="J145" s="28"/>
      <c r="K145" s="28"/>
      <c r="L145" s="28"/>
      <c r="M145" s="28"/>
      <c r="N145" s="28"/>
      <c r="O145" s="28"/>
      <c r="P145" s="28"/>
      <c r="Q145" s="28"/>
      <c r="R145" s="28"/>
      <c r="S145" s="28"/>
      <c r="T145" s="28"/>
      <c r="U145" s="28"/>
      <c r="V145" s="28"/>
      <c r="W145" s="28"/>
    </row>
    <row r="146" spans="1:23" hidden="1">
      <c r="B146" s="28"/>
      <c r="C146" s="28"/>
      <c r="D146" s="28"/>
      <c r="E146" s="28"/>
      <c r="F146" s="28"/>
      <c r="G146" s="28"/>
      <c r="H146" s="28"/>
      <c r="I146" s="28"/>
      <c r="J146" s="28"/>
      <c r="K146" s="28"/>
      <c r="L146" s="28"/>
      <c r="M146" s="28"/>
      <c r="N146" s="28"/>
      <c r="O146" s="28"/>
      <c r="P146" s="28"/>
      <c r="Q146" s="28"/>
      <c r="R146" s="28"/>
      <c r="S146" s="28"/>
      <c r="T146" s="28"/>
      <c r="U146" s="28"/>
      <c r="V146" s="28"/>
      <c r="W146" s="28"/>
    </row>
    <row r="147" spans="1:23" hidden="1">
      <c r="B147" s="28"/>
      <c r="C147" s="28"/>
      <c r="D147" s="28"/>
      <c r="E147" s="28"/>
      <c r="F147" s="28"/>
      <c r="G147" s="28"/>
      <c r="H147" s="28"/>
      <c r="I147" s="28"/>
      <c r="J147" s="28"/>
      <c r="K147" s="28"/>
      <c r="L147" s="28"/>
      <c r="M147" s="28"/>
      <c r="N147" s="28"/>
      <c r="O147" s="28"/>
      <c r="P147" s="28"/>
      <c r="Q147" s="28"/>
      <c r="R147" s="28"/>
      <c r="S147" s="28"/>
      <c r="T147" s="28"/>
      <c r="U147" s="28"/>
      <c r="V147" s="28"/>
      <c r="W147" s="28"/>
    </row>
    <row r="148" spans="1:23" ht="13.5" hidden="1" thickBot="1">
      <c r="B148" s="28"/>
      <c r="C148" s="28"/>
      <c r="D148" s="28"/>
      <c r="E148" s="28"/>
      <c r="F148" s="28"/>
      <c r="G148" s="28"/>
      <c r="H148" s="28"/>
      <c r="I148" s="28"/>
      <c r="J148" s="28"/>
      <c r="K148" s="28"/>
      <c r="L148" s="28"/>
      <c r="M148" s="28"/>
      <c r="N148" s="28"/>
      <c r="O148" s="28"/>
      <c r="P148" s="28"/>
      <c r="Q148" s="28"/>
      <c r="R148" s="28"/>
      <c r="S148" s="28"/>
      <c r="T148" s="28"/>
      <c r="U148" s="28"/>
      <c r="V148" s="28"/>
      <c r="W148" s="28"/>
    </row>
    <row r="149" spans="1:23" ht="13.5" hidden="1" thickBot="1">
      <c r="B149" s="33"/>
      <c r="C149" s="28"/>
      <c r="D149" s="28"/>
      <c r="E149" s="28"/>
      <c r="F149" s="28"/>
      <c r="G149" s="28"/>
      <c r="H149" s="34"/>
      <c r="I149" s="34"/>
      <c r="J149" s="34"/>
      <c r="K149" s="34"/>
      <c r="L149" s="34"/>
      <c r="M149" s="34"/>
      <c r="N149" s="34"/>
      <c r="O149" s="34"/>
      <c r="P149" s="34"/>
      <c r="Q149" s="34"/>
      <c r="R149" s="34"/>
      <c r="S149" s="34"/>
      <c r="T149" s="34"/>
      <c r="U149" s="34"/>
      <c r="V149" s="34"/>
      <c r="W149" s="34"/>
    </row>
    <row r="150" spans="1:23" ht="13.5" hidden="1" thickBot="1">
      <c r="E150" s="34"/>
      <c r="F150" s="28"/>
      <c r="G150" s="34"/>
    </row>
    <row r="151" spans="1:23" ht="13.5" hidden="1" thickBot="1">
      <c r="F151" s="28"/>
    </row>
    <row r="152" spans="1:23" ht="13.5" hidden="1" thickBot="1">
      <c r="F152" s="34"/>
    </row>
    <row r="153" spans="1:23" hidden="1">
      <c r="A153" s="11" t="s">
        <v>1</v>
      </c>
      <c r="C153" s="11" t="s">
        <v>48</v>
      </c>
      <c r="D153" s="11" t="s">
        <v>49</v>
      </c>
    </row>
    <row r="154" spans="1:23" hidden="1">
      <c r="D154" s="11">
        <v>525</v>
      </c>
    </row>
    <row r="155" spans="1:23" hidden="1">
      <c r="D155" s="11">
        <v>100</v>
      </c>
    </row>
    <row r="156" spans="1:23" hidden="1">
      <c r="D156" s="11">
        <v>675</v>
      </c>
    </row>
    <row r="157" spans="1:23" hidden="1"/>
    <row r="158" spans="1:23" hidden="1"/>
    <row r="159" spans="1:23" hidden="1"/>
    <row r="160" spans="1:23" ht="14.25" hidden="1">
      <c r="A160" s="35" t="s">
        <v>50</v>
      </c>
      <c r="B160" s="35"/>
      <c r="C160" s="35" t="s">
        <v>50</v>
      </c>
      <c r="D160" s="36" t="s">
        <v>51</v>
      </c>
      <c r="E160" s="37"/>
      <c r="F160" s="35" t="s">
        <v>5</v>
      </c>
    </row>
    <row r="161" spans="1:8" ht="15" hidden="1">
      <c r="A161" s="38">
        <v>0</v>
      </c>
      <c r="B161" s="39"/>
      <c r="C161" s="38">
        <v>7500</v>
      </c>
      <c r="D161" s="40">
        <v>4.5600000000000002E-2</v>
      </c>
      <c r="E161" s="41"/>
      <c r="F161" s="38">
        <f>IF($B$7&lt;C161,$B$7*D161,C161*D161)</f>
        <v>0</v>
      </c>
    </row>
    <row r="162" spans="1:8" ht="15" hidden="1">
      <c r="A162" s="38">
        <v>7500</v>
      </c>
      <c r="B162" s="39"/>
      <c r="C162" s="38">
        <v>17500</v>
      </c>
      <c r="D162" s="40">
        <v>2.8500000000000001E-2</v>
      </c>
      <c r="E162" s="41"/>
      <c r="F162" s="39" t="str">
        <f t="shared" ref="F162:F167" si="0">IF($B$7&lt;=A162," ",IF($B$7&lt;C162,($B$7-C161)*D162,(C162-A162)*D162))</f>
        <v xml:space="preserve"> </v>
      </c>
    </row>
    <row r="163" spans="1:8" ht="15" hidden="1">
      <c r="A163" s="38">
        <v>17500</v>
      </c>
      <c r="B163" s="39"/>
      <c r="C163" s="38">
        <v>30000</v>
      </c>
      <c r="D163" s="40">
        <v>2.2800000000000001E-2</v>
      </c>
      <c r="E163" s="41"/>
      <c r="F163" s="39" t="str">
        <f t="shared" si="0"/>
        <v xml:space="preserve"> </v>
      </c>
    </row>
    <row r="164" spans="1:8" ht="15" hidden="1">
      <c r="A164" s="38">
        <v>30000</v>
      </c>
      <c r="B164" s="39"/>
      <c r="C164" s="38">
        <v>45495</v>
      </c>
      <c r="D164" s="40">
        <v>1.7100000000000001E-2</v>
      </c>
      <c r="E164" s="41"/>
      <c r="F164" s="39" t="str">
        <f t="shared" si="0"/>
        <v xml:space="preserve"> </v>
      </c>
    </row>
    <row r="165" spans="1:8" ht="15" hidden="1">
      <c r="A165" s="38">
        <v>45495</v>
      </c>
      <c r="B165" s="39"/>
      <c r="C165" s="38">
        <v>64095</v>
      </c>
      <c r="D165" s="40">
        <v>1.14E-2</v>
      </c>
      <c r="E165" s="41"/>
      <c r="F165" s="39" t="str">
        <f t="shared" si="0"/>
        <v xml:space="preserve"> </v>
      </c>
    </row>
    <row r="166" spans="1:8" ht="15" hidden="1">
      <c r="A166" s="38">
        <v>64095</v>
      </c>
      <c r="B166" s="39"/>
      <c r="C166" s="38">
        <v>250095</v>
      </c>
      <c r="D166" s="40">
        <v>5.7000000000000002E-3</v>
      </c>
      <c r="E166" s="41"/>
      <c r="F166" s="39" t="str">
        <f t="shared" si="0"/>
        <v xml:space="preserve"> </v>
      </c>
    </row>
    <row r="167" spans="1:8" ht="15" hidden="1">
      <c r="A167" s="38">
        <v>250095</v>
      </c>
      <c r="B167" s="39"/>
      <c r="C167" s="38">
        <f>$B$7</f>
        <v>0</v>
      </c>
      <c r="D167" s="40">
        <v>5.6999999999999998E-4</v>
      </c>
      <c r="E167" s="41"/>
      <c r="F167" s="39" t="str">
        <f t="shared" si="0"/>
        <v xml:space="preserve"> </v>
      </c>
    </row>
    <row r="168" spans="1:8" ht="15" hidden="1">
      <c r="A168" s="42"/>
      <c r="B168" s="43"/>
      <c r="C168" s="43"/>
      <c r="D168" s="44"/>
      <c r="E168" s="45"/>
      <c r="F168" s="45"/>
    </row>
    <row r="169" spans="1:8" ht="15" hidden="1">
      <c r="A169" s="35" t="s">
        <v>52</v>
      </c>
      <c r="B169" s="46"/>
      <c r="C169" s="43"/>
      <c r="D169" s="47"/>
      <c r="E169" s="45"/>
      <c r="F169" s="48">
        <f>SUM(F161:F168)</f>
        <v>0</v>
      </c>
    </row>
    <row r="170" spans="1:8" hidden="1"/>
    <row r="171" spans="1:8" hidden="1">
      <c r="A171" s="91" t="s">
        <v>53</v>
      </c>
      <c r="B171" s="91"/>
      <c r="C171" s="91"/>
      <c r="D171" s="91"/>
      <c r="E171" s="91"/>
      <c r="F171" s="91" t="s">
        <v>54</v>
      </c>
      <c r="G171" s="91"/>
      <c r="H171" s="91"/>
    </row>
    <row r="172" spans="1:8" hidden="1">
      <c r="A172" s="91">
        <v>67.31</v>
      </c>
      <c r="B172" s="91" t="s">
        <v>55</v>
      </c>
      <c r="C172" s="91">
        <v>25000</v>
      </c>
      <c r="D172" s="91"/>
      <c r="E172" s="91"/>
      <c r="F172" s="91"/>
      <c r="G172" s="91"/>
      <c r="H172" s="91"/>
    </row>
    <row r="173" spans="1:8" hidden="1">
      <c r="A173" s="91">
        <v>23.56</v>
      </c>
      <c r="B173" s="91" t="s">
        <v>56</v>
      </c>
      <c r="C173" s="91">
        <v>25000</v>
      </c>
      <c r="D173" s="91" t="s">
        <v>57</v>
      </c>
      <c r="E173" s="91"/>
      <c r="F173" s="91"/>
      <c r="G173" s="91"/>
      <c r="H173" s="91"/>
    </row>
    <row r="174" spans="1:8" hidden="1">
      <c r="A174" s="91"/>
      <c r="B174" s="91"/>
      <c r="C174" s="91"/>
      <c r="D174" s="91"/>
      <c r="E174" s="91"/>
      <c r="F174" s="91"/>
      <c r="G174" s="91"/>
      <c r="H174" s="91"/>
    </row>
    <row r="175" spans="1:8" hidden="1">
      <c r="A175" s="91"/>
      <c r="B175" s="91"/>
      <c r="C175" s="91"/>
      <c r="D175" s="91"/>
      <c r="E175" s="91"/>
      <c r="F175" s="91"/>
      <c r="G175" s="91"/>
      <c r="H175" s="91"/>
    </row>
    <row r="176" spans="1:8" hidden="1">
      <c r="A176" s="91"/>
      <c r="B176" s="91"/>
      <c r="C176" s="91"/>
      <c r="D176" s="91"/>
      <c r="E176" s="91"/>
      <c r="F176" s="91"/>
      <c r="G176" s="91">
        <v>720</v>
      </c>
      <c r="H176" s="91"/>
    </row>
    <row r="177" spans="1:8" hidden="1">
      <c r="A177" s="91" t="s">
        <v>58</v>
      </c>
      <c r="B177" s="91"/>
      <c r="C177" s="91" t="s">
        <v>50</v>
      </c>
      <c r="D177" s="91" t="s">
        <v>59</v>
      </c>
      <c r="E177" s="91"/>
      <c r="F177" s="91"/>
      <c r="G177" s="91"/>
      <c r="H177" s="91"/>
    </row>
    <row r="178" spans="1:8" hidden="1">
      <c r="A178" s="91"/>
      <c r="B178" s="91"/>
      <c r="C178" s="91">
        <v>0</v>
      </c>
      <c r="D178" s="91">
        <v>575</v>
      </c>
      <c r="E178" s="91"/>
      <c r="F178" s="91"/>
      <c r="G178" s="91"/>
      <c r="H178" s="91"/>
    </row>
    <row r="179" spans="1:8" hidden="1">
      <c r="A179" s="91"/>
      <c r="B179" s="91"/>
      <c r="C179" s="91"/>
      <c r="D179" s="91"/>
      <c r="E179" s="91"/>
      <c r="F179" s="91"/>
      <c r="G179" s="91"/>
      <c r="H179" s="91"/>
    </row>
    <row r="180" spans="1:8" hidden="1">
      <c r="A180" s="91"/>
      <c r="B180" s="91"/>
      <c r="C180" s="91"/>
      <c r="D180" s="91"/>
      <c r="E180" s="91"/>
      <c r="F180" s="99" t="s">
        <v>78</v>
      </c>
      <c r="G180" s="91"/>
      <c r="H180" s="91"/>
    </row>
    <row r="181" spans="1:8" hidden="1">
      <c r="A181" s="91"/>
      <c r="B181" s="91"/>
      <c r="C181" s="91"/>
      <c r="D181" s="91"/>
      <c r="E181" s="91"/>
      <c r="F181" s="99" t="s">
        <v>79</v>
      </c>
      <c r="G181" s="91"/>
      <c r="H181" s="91"/>
    </row>
    <row r="182" spans="1:8" hidden="1">
      <c r="A182" s="91">
        <v>920</v>
      </c>
      <c r="B182" s="91"/>
      <c r="C182" s="91"/>
      <c r="D182" s="91"/>
      <c r="E182" s="91"/>
      <c r="F182" s="91"/>
      <c r="G182" s="91"/>
      <c r="H182" s="91"/>
    </row>
    <row r="183" spans="1:8" hidden="1">
      <c r="A183" s="91"/>
      <c r="B183" s="91"/>
      <c r="C183" s="91"/>
      <c r="D183" s="91"/>
      <c r="E183" s="91"/>
      <c r="F183" s="91"/>
      <c r="G183" s="91"/>
      <c r="H183" s="91"/>
    </row>
    <row r="184" spans="1:8" hidden="1">
      <c r="A184" s="91"/>
      <c r="B184" s="91"/>
      <c r="C184" s="91"/>
      <c r="D184" s="91"/>
      <c r="E184" s="91"/>
      <c r="F184" s="91"/>
      <c r="G184" s="91"/>
      <c r="H184" s="91"/>
    </row>
    <row r="185" spans="1:8" hidden="1">
      <c r="A185" s="91"/>
      <c r="B185" s="91"/>
      <c r="C185" s="91"/>
      <c r="D185" s="91"/>
      <c r="E185" s="91"/>
      <c r="F185" s="91"/>
      <c r="G185" s="91"/>
      <c r="H185" s="91"/>
    </row>
    <row r="186" spans="1:8" hidden="1">
      <c r="A186" s="91"/>
      <c r="B186" s="91"/>
      <c r="C186" s="91"/>
      <c r="D186" s="91"/>
      <c r="E186" s="91"/>
      <c r="F186" s="91"/>
      <c r="G186" s="91"/>
      <c r="H186" s="91"/>
    </row>
    <row r="187" spans="1:8" hidden="1">
      <c r="A187" s="91"/>
      <c r="B187" s="91"/>
      <c r="C187" s="91"/>
      <c r="D187" s="91"/>
      <c r="E187" s="91"/>
      <c r="F187" s="91"/>
      <c r="G187" s="91"/>
      <c r="H187" s="91"/>
    </row>
    <row r="188" spans="1:8" hidden="1">
      <c r="A188" s="91"/>
      <c r="B188" s="91"/>
      <c r="C188" s="91"/>
      <c r="D188" s="91"/>
      <c r="E188" s="91"/>
      <c r="F188" s="91"/>
      <c r="G188" s="91"/>
      <c r="H188" s="91"/>
    </row>
    <row r="189" spans="1:8" hidden="1">
      <c r="A189" s="91"/>
      <c r="B189" s="91"/>
      <c r="C189" s="91"/>
      <c r="D189" s="91"/>
      <c r="E189" s="91"/>
      <c r="F189" s="91"/>
      <c r="G189" s="91"/>
      <c r="H189" s="91"/>
    </row>
    <row r="190" spans="1:8" hidden="1">
      <c r="A190" s="91"/>
      <c r="B190" s="91"/>
      <c r="C190" s="91"/>
      <c r="D190" s="91"/>
      <c r="E190" s="91"/>
      <c r="F190" s="91"/>
      <c r="G190" s="91"/>
      <c r="H190" s="91"/>
    </row>
    <row r="191" spans="1:8" hidden="1">
      <c r="A191" s="91"/>
      <c r="B191" s="91"/>
      <c r="C191" s="91"/>
      <c r="D191" s="91"/>
      <c r="E191" s="91"/>
      <c r="F191" s="91"/>
      <c r="G191" s="91"/>
      <c r="H191" s="91"/>
    </row>
    <row r="192" spans="1:8" hidden="1">
      <c r="A192" s="91"/>
      <c r="B192" s="91"/>
      <c r="C192" s="91"/>
      <c r="D192" s="91"/>
      <c r="E192" s="91"/>
      <c r="F192" s="91"/>
      <c r="G192" s="91"/>
      <c r="H192" s="91"/>
    </row>
    <row r="193" spans="1:8" hidden="1">
      <c r="A193" s="91"/>
      <c r="B193" s="91"/>
      <c r="C193" s="91"/>
      <c r="D193" s="91"/>
      <c r="E193" s="91"/>
      <c r="F193" s="91"/>
      <c r="G193" s="91"/>
      <c r="H193" s="91"/>
    </row>
    <row r="194" spans="1:8" hidden="1">
      <c r="A194" s="91"/>
      <c r="B194" s="91"/>
      <c r="C194" s="91"/>
      <c r="D194" s="91"/>
      <c r="E194" s="91"/>
      <c r="F194" s="91"/>
      <c r="G194" s="91"/>
      <c r="H194" s="91"/>
    </row>
    <row r="195" spans="1:8" hidden="1">
      <c r="A195" s="91"/>
      <c r="B195" s="91"/>
      <c r="C195" s="91"/>
      <c r="D195" s="91"/>
      <c r="E195" s="91"/>
      <c r="F195" s="91"/>
      <c r="G195" s="91"/>
      <c r="H195" s="91"/>
    </row>
    <row r="196" spans="1:8" hidden="1">
      <c r="A196" s="91"/>
      <c r="B196" s="91"/>
      <c r="C196" s="91"/>
      <c r="D196" s="91"/>
      <c r="E196" s="91"/>
      <c r="F196" s="91"/>
      <c r="G196" s="91"/>
      <c r="H196" s="91"/>
    </row>
    <row r="197" spans="1:8" hidden="1">
      <c r="A197" s="91"/>
      <c r="B197" s="91"/>
      <c r="C197" s="91"/>
      <c r="D197" s="91"/>
      <c r="E197" s="91"/>
      <c r="F197" s="91"/>
      <c r="G197" s="91"/>
      <c r="H197" s="91"/>
    </row>
    <row r="198" spans="1:8" hidden="1">
      <c r="A198" s="91"/>
      <c r="B198" s="91"/>
      <c r="C198" s="91"/>
      <c r="D198" s="91"/>
      <c r="E198" s="91"/>
      <c r="F198" s="91"/>
      <c r="G198" s="91"/>
      <c r="H198" s="91"/>
    </row>
    <row r="199" spans="1:8" hidden="1">
      <c r="A199" s="91"/>
      <c r="B199" s="91"/>
      <c r="C199" s="91"/>
      <c r="D199" s="91"/>
      <c r="E199" s="91"/>
      <c r="F199" s="91"/>
      <c r="G199" s="91"/>
      <c r="H199" s="91"/>
    </row>
    <row r="200" spans="1:8" hidden="1">
      <c r="A200" s="91"/>
      <c r="B200" s="91"/>
      <c r="C200" s="91"/>
      <c r="D200" s="91"/>
      <c r="E200" s="91"/>
      <c r="F200" s="91"/>
      <c r="G200" s="91"/>
      <c r="H200" s="91"/>
    </row>
    <row r="201" spans="1:8" hidden="1">
      <c r="A201" s="91"/>
      <c r="B201" s="91"/>
      <c r="C201" s="91"/>
      <c r="D201" s="91"/>
      <c r="E201" s="91"/>
      <c r="F201" s="91"/>
      <c r="G201" s="91"/>
      <c r="H201" s="91"/>
    </row>
    <row r="202" spans="1:8" hidden="1">
      <c r="A202" s="91"/>
      <c r="B202" s="91"/>
      <c r="C202" s="91"/>
      <c r="D202" s="91"/>
      <c r="E202" s="91"/>
      <c r="F202" s="91"/>
      <c r="G202" s="91"/>
      <c r="H202" s="91"/>
    </row>
    <row r="203" spans="1:8" hidden="1">
      <c r="A203" s="91"/>
      <c r="B203" s="91"/>
      <c r="C203" s="91"/>
      <c r="D203" s="91"/>
      <c r="E203" s="91"/>
      <c r="F203" s="91"/>
      <c r="G203" s="91"/>
      <c r="H203" s="91"/>
    </row>
    <row r="204" spans="1:8" hidden="1">
      <c r="A204" s="91"/>
      <c r="B204" s="91"/>
      <c r="C204" s="91"/>
      <c r="D204" s="91"/>
      <c r="E204" s="91"/>
      <c r="F204" s="91"/>
      <c r="G204" s="91"/>
      <c r="H204" s="91"/>
    </row>
    <row r="205" spans="1:8" hidden="1">
      <c r="A205" s="91"/>
      <c r="B205" s="91"/>
      <c r="C205" s="91"/>
      <c r="D205" s="91"/>
      <c r="E205" s="91"/>
      <c r="F205" s="91"/>
      <c r="G205" s="91"/>
      <c r="H205" s="91"/>
    </row>
    <row r="206" spans="1:8" hidden="1">
      <c r="A206" s="91"/>
      <c r="B206" s="91"/>
      <c r="C206" s="91"/>
      <c r="D206" s="91"/>
      <c r="E206" s="91"/>
      <c r="F206" s="91"/>
      <c r="G206" s="91"/>
      <c r="H206" s="91"/>
    </row>
    <row r="207" spans="1:8" hidden="1">
      <c r="A207" s="91"/>
      <c r="B207" s="91"/>
      <c r="C207" s="91"/>
      <c r="D207" s="91"/>
      <c r="E207" s="91"/>
      <c r="F207" s="91"/>
      <c r="G207" s="91"/>
      <c r="H207" s="91"/>
    </row>
    <row r="208" spans="1:8" hidden="1">
      <c r="A208" s="91"/>
      <c r="B208" s="91"/>
      <c r="C208" s="91"/>
      <c r="D208" s="91"/>
      <c r="E208" s="91"/>
      <c r="F208" s="91"/>
      <c r="G208" s="91"/>
      <c r="H208" s="91"/>
    </row>
    <row r="209" spans="1:8" hidden="1">
      <c r="A209" s="91"/>
      <c r="B209" s="91"/>
      <c r="C209" s="91"/>
      <c r="D209" s="91"/>
      <c r="E209" s="91"/>
      <c r="F209" s="91"/>
      <c r="G209" s="91"/>
      <c r="H209" s="91"/>
    </row>
    <row r="210" spans="1:8" hidden="1">
      <c r="A210" s="91"/>
      <c r="B210" s="91"/>
      <c r="C210" s="91"/>
      <c r="D210" s="91"/>
      <c r="E210" s="91"/>
      <c r="F210" s="91"/>
      <c r="G210" s="91"/>
      <c r="H210" s="91"/>
    </row>
    <row r="211" spans="1:8" hidden="1">
      <c r="A211" s="91"/>
      <c r="B211" s="91"/>
      <c r="C211" s="91"/>
      <c r="D211" s="94">
        <f>ROUNDUP(C64+C65,-2)</f>
        <v>100</v>
      </c>
      <c r="E211" s="91"/>
      <c r="F211" s="91"/>
      <c r="G211" s="91"/>
      <c r="H211" s="91"/>
    </row>
    <row r="212" spans="1:8" hidden="1">
      <c r="A212" s="91"/>
      <c r="B212" s="91"/>
      <c r="C212" s="91"/>
      <c r="D212" s="91"/>
      <c r="E212" s="91"/>
      <c r="F212" s="91"/>
      <c r="G212" s="91"/>
      <c r="H212" s="91"/>
    </row>
    <row r="213" spans="1:8" hidden="1">
      <c r="A213" s="91"/>
      <c r="B213" s="91"/>
      <c r="C213" s="91"/>
      <c r="D213" s="91"/>
      <c r="E213" s="91"/>
      <c r="F213" s="91"/>
      <c r="G213" s="91"/>
      <c r="H213" s="91"/>
    </row>
    <row r="214" spans="1:8" hidden="1">
      <c r="A214" s="91"/>
      <c r="B214" s="91"/>
      <c r="C214" s="91"/>
      <c r="D214" s="91"/>
      <c r="E214" s="91"/>
      <c r="F214" s="91"/>
      <c r="G214" s="91"/>
      <c r="H214" s="91"/>
    </row>
    <row r="215" spans="1:8" hidden="1">
      <c r="A215" s="91" t="s">
        <v>2</v>
      </c>
      <c r="B215" s="91"/>
      <c r="C215" s="91">
        <v>0</v>
      </c>
      <c r="D215" s="91"/>
      <c r="E215" s="91"/>
      <c r="F215" s="91"/>
      <c r="G215" s="91"/>
      <c r="H215" s="91"/>
    </row>
    <row r="216" spans="1:8" ht="15" hidden="1">
      <c r="A216" s="91">
        <v>0</v>
      </c>
      <c r="B216" s="91"/>
      <c r="C216" s="91">
        <v>7500</v>
      </c>
      <c r="D216" s="91">
        <v>1.7100000000000001E-2</v>
      </c>
      <c r="E216" s="92"/>
      <c r="F216" s="93">
        <f>IF(C55&lt;C216,C55*D216,C216*D216)</f>
        <v>0</v>
      </c>
      <c r="G216" s="91"/>
      <c r="H216" s="91"/>
    </row>
    <row r="217" spans="1:8" ht="15" hidden="1">
      <c r="A217" s="91">
        <v>7500</v>
      </c>
      <c r="B217" s="91"/>
      <c r="C217" s="91">
        <v>17500</v>
      </c>
      <c r="D217" s="91">
        <v>1.3679999999999999E-2</v>
      </c>
      <c r="E217" s="92"/>
      <c r="F217" s="93" t="str">
        <f>IF(C55&lt;=A217," ",IF(C55&lt;C217,(C55-C216)*D217,(C217-A217)*D217))</f>
        <v xml:space="preserve"> </v>
      </c>
      <c r="G217" s="91"/>
      <c r="H217" s="91"/>
    </row>
    <row r="218" spans="1:8" ht="15" hidden="1">
      <c r="A218" s="91">
        <v>17500</v>
      </c>
      <c r="B218" s="91"/>
      <c r="C218" s="91">
        <v>30000</v>
      </c>
      <c r="D218" s="91">
        <v>9.1199999999999996E-3</v>
      </c>
      <c r="E218" s="92"/>
      <c r="F218" s="93" t="str">
        <f>IF(C55&lt;=A218," ",IF(C55&lt;C218,(C55-C217)*D218,(C218-A218)*D218))</f>
        <v xml:space="preserve"> </v>
      </c>
      <c r="G218" s="91"/>
      <c r="H218" s="91"/>
    </row>
    <row r="219" spans="1:8" ht="15" hidden="1">
      <c r="A219" s="91">
        <v>30000</v>
      </c>
      <c r="B219" s="91"/>
      <c r="C219" s="91">
        <v>45495</v>
      </c>
      <c r="D219" s="91">
        <v>6.8399999999999997E-3</v>
      </c>
      <c r="E219" s="92"/>
      <c r="F219" s="93" t="str">
        <f>IF(C55&lt;=A219," ",IF(C55&lt;C219,(C55-C218)*D219,(C219-A219)*D219))</f>
        <v xml:space="preserve"> </v>
      </c>
      <c r="G219" s="91"/>
      <c r="H219" s="91"/>
    </row>
    <row r="220" spans="1:8" ht="15" hidden="1">
      <c r="A220" s="91">
        <v>45495</v>
      </c>
      <c r="B220" s="91"/>
      <c r="C220" s="91">
        <v>64095</v>
      </c>
      <c r="D220" s="91">
        <v>4.5599999999999998E-3</v>
      </c>
      <c r="E220" s="92"/>
      <c r="F220" s="93" t="str">
        <f>IF(C55&lt;=A220," ",IF(C55&lt;C220,(C55-C219)*D220,(C220-A220)*D220))</f>
        <v xml:space="preserve"> </v>
      </c>
      <c r="G220" s="91"/>
      <c r="H220" s="91"/>
    </row>
    <row r="221" spans="1:8" ht="15" hidden="1">
      <c r="A221" s="91">
        <v>64095</v>
      </c>
      <c r="B221" s="91"/>
      <c r="C221" s="91">
        <v>250095</v>
      </c>
      <c r="D221" s="91">
        <v>2.2799999999999999E-3</v>
      </c>
      <c r="E221" s="92"/>
      <c r="F221" s="93" t="str">
        <f>IF(C55&lt;=A221," ",IF(C55&lt;C221,(C55-C220)*D221,(C221-A221)*D221))</f>
        <v xml:space="preserve"> </v>
      </c>
      <c r="G221" s="91"/>
      <c r="H221" s="91"/>
    </row>
    <row r="222" spans="1:8" ht="15" hidden="1">
      <c r="A222" s="91">
        <v>250095</v>
      </c>
      <c r="B222" s="91"/>
      <c r="C222" s="94">
        <f>C55</f>
        <v>0</v>
      </c>
      <c r="D222" s="91">
        <v>4.5600000000000003E-4</v>
      </c>
      <c r="E222" s="92"/>
      <c r="F222" s="93" t="str">
        <f>IF(C55&lt;=A222," ",IF(C55&lt;C222,(C55-C221)*D222,(C222-A222)*D222))</f>
        <v xml:space="preserve"> </v>
      </c>
      <c r="G222" s="91"/>
      <c r="H222" s="91"/>
    </row>
    <row r="223" spans="1:8" ht="15" hidden="1">
      <c r="A223" s="91">
        <v>10075000</v>
      </c>
      <c r="B223" s="91"/>
      <c r="C223" s="91">
        <v>0</v>
      </c>
      <c r="D223" s="91">
        <v>4.5600000000000003E-4</v>
      </c>
      <c r="E223" s="95" t="str">
        <f>IF($C$118&lt;=A223," E90",IF($C$118&lt;C223,($C$118-C222)*D223,(C223-A223)*D223))</f>
        <v xml:space="preserve"> E90</v>
      </c>
      <c r="F223" s="96"/>
      <c r="G223" s="91"/>
      <c r="H223" s="91"/>
    </row>
    <row r="224" spans="1:8" ht="15" hidden="1">
      <c r="A224" s="91"/>
      <c r="B224" s="91"/>
      <c r="C224" s="91"/>
      <c r="D224" s="91"/>
      <c r="E224" s="97"/>
      <c r="F224" s="96"/>
      <c r="G224" s="91"/>
      <c r="H224" s="91"/>
    </row>
    <row r="225" spans="1:8" ht="14.25" hidden="1">
      <c r="A225" s="91" t="s">
        <v>52</v>
      </c>
      <c r="B225" s="91"/>
      <c r="C225" s="91"/>
      <c r="D225" s="91"/>
      <c r="E225" s="98">
        <f>SUM(F216:F223)</f>
        <v>0</v>
      </c>
      <c r="F225" s="96"/>
      <c r="G225" s="91"/>
      <c r="H225" s="91"/>
    </row>
    <row r="226" spans="1:8" hidden="1"/>
    <row r="227" spans="1:8" hidden="1"/>
    <row r="228" spans="1:8" hidden="1"/>
    <row r="229" spans="1:8" hidden="1"/>
    <row r="230" spans="1:8" hidden="1"/>
    <row r="231" spans="1:8" hidden="1"/>
    <row r="232" spans="1:8" hidden="1"/>
    <row r="233" spans="1:8" hidden="1"/>
    <row r="234" spans="1:8" hidden="1"/>
    <row r="235" spans="1:8" hidden="1"/>
    <row r="236" spans="1:8" hidden="1"/>
    <row r="237" spans="1:8" hidden="1"/>
    <row r="238" spans="1:8" hidden="1"/>
    <row r="239" spans="1:8" hidden="1">
      <c r="A239" s="73"/>
      <c r="B239" s="133"/>
      <c r="C239" s="133">
        <f>IF(B92=1,385,0)</f>
        <v>385</v>
      </c>
      <c r="D239" s="133">
        <f>IF(B92=2,535,0)</f>
        <v>0</v>
      </c>
      <c r="E239" s="133">
        <f>IF(B92&gt;2,(535+(B92-2)*200),0)</f>
        <v>0</v>
      </c>
    </row>
    <row r="240" spans="1:8" hidden="1">
      <c r="A240" s="73"/>
      <c r="B240" s="133"/>
      <c r="C240" s="133"/>
      <c r="D240" s="133"/>
      <c r="E240" s="133"/>
    </row>
    <row r="241" spans="1:5" hidden="1">
      <c r="A241" s="73"/>
      <c r="B241" s="133"/>
      <c r="C241" s="133">
        <f>SUM(C239:E239)</f>
        <v>385</v>
      </c>
      <c r="D241" s="133"/>
      <c r="E241" s="133"/>
    </row>
    <row r="242" spans="1:5" hidden="1">
      <c r="A242" s="73"/>
      <c r="B242" s="133"/>
      <c r="C242" s="133"/>
      <c r="D242" s="133"/>
      <c r="E242" s="133"/>
    </row>
    <row r="243" spans="1:5" hidden="1">
      <c r="A243" s="73"/>
      <c r="B243" s="133"/>
      <c r="C243" s="133"/>
      <c r="D243" s="133"/>
      <c r="E243" s="133"/>
    </row>
    <row r="244" spans="1:5" hidden="1">
      <c r="A244" s="73"/>
      <c r="B244" s="133"/>
      <c r="C244" s="133"/>
      <c r="D244" s="133"/>
      <c r="E244" s="133"/>
    </row>
    <row r="245" spans="1:5" ht="15" hidden="1">
      <c r="A245" s="134" t="s">
        <v>2</v>
      </c>
      <c r="B245" s="134"/>
      <c r="C245" s="135">
        <f>C90</f>
        <v>0</v>
      </c>
      <c r="D245" s="136"/>
      <c r="E245" s="137"/>
    </row>
    <row r="246" spans="1:5" ht="14.25" hidden="1">
      <c r="A246" s="138" t="s">
        <v>50</v>
      </c>
      <c r="B246" s="138"/>
      <c r="C246" s="138" t="s">
        <v>50</v>
      </c>
      <c r="D246" s="139" t="s">
        <v>114</v>
      </c>
      <c r="E246" s="138" t="s">
        <v>115</v>
      </c>
    </row>
    <row r="247" spans="1:5" ht="15" hidden="1">
      <c r="A247" s="135">
        <v>0</v>
      </c>
      <c r="B247" s="135"/>
      <c r="C247" s="135">
        <v>7500</v>
      </c>
      <c r="D247" s="140">
        <v>1.4250000000000001E-2</v>
      </c>
      <c r="E247" s="135">
        <f>IF(C90&lt;C247,C90*D247,C247*D247)</f>
        <v>0</v>
      </c>
    </row>
    <row r="248" spans="1:5" ht="15" hidden="1">
      <c r="A248" s="135">
        <v>7500</v>
      </c>
      <c r="B248" s="135"/>
      <c r="C248" s="135">
        <v>17500</v>
      </c>
      <c r="D248" s="140">
        <v>1.14E-2</v>
      </c>
      <c r="E248" s="135" t="str">
        <f>IF(C90&lt;=A248," ",IF(C90&lt;C248,(C90-C247)*D248,(C248-A248)*D248))</f>
        <v xml:space="preserve"> </v>
      </c>
    </row>
    <row r="249" spans="1:5" ht="15" hidden="1">
      <c r="A249" s="135">
        <v>17500</v>
      </c>
      <c r="B249" s="135"/>
      <c r="C249" s="135">
        <v>30000</v>
      </c>
      <c r="D249" s="140">
        <v>6.8399999999999997E-3</v>
      </c>
      <c r="E249" s="135" t="str">
        <f>IF(C90&lt;=A249," ",IF(C90&lt;C249,(C90-C248)*D249,(C249-A249)*D249))</f>
        <v xml:space="preserve"> </v>
      </c>
    </row>
    <row r="250" spans="1:5" ht="15" hidden="1">
      <c r="A250" s="135">
        <v>30000</v>
      </c>
      <c r="B250" s="135"/>
      <c r="C250" s="135">
        <v>45495</v>
      </c>
      <c r="D250" s="140">
        <v>5.7000000000000002E-3</v>
      </c>
      <c r="E250" s="135" t="str">
        <f>IF(C90&lt;=A250," ",IF(C90&lt;C250,(C90-C249)*D250,(C250-A250)*D250))</f>
        <v xml:space="preserve"> </v>
      </c>
    </row>
    <row r="251" spans="1:5" ht="15" hidden="1">
      <c r="A251" s="135">
        <v>45495</v>
      </c>
      <c r="B251" s="135"/>
      <c r="C251" s="135">
        <v>64095</v>
      </c>
      <c r="D251" s="140">
        <v>4.5599999999999998E-3</v>
      </c>
      <c r="E251" s="135" t="str">
        <f>IF(C90&lt;=A251," ",IF(C90&lt;C251,(C90-C250)*D251,(C251-A251)*D251))</f>
        <v xml:space="preserve"> </v>
      </c>
    </row>
    <row r="252" spans="1:5" ht="15" hidden="1">
      <c r="A252" s="135">
        <v>64095</v>
      </c>
      <c r="B252" s="135"/>
      <c r="C252" s="135">
        <v>250095</v>
      </c>
      <c r="D252" s="140">
        <v>2.2799999999999999E-3</v>
      </c>
      <c r="E252" s="135" t="str">
        <f>IF(C90&lt;=A252," ",IF(C90&lt;C252,(C90-C251)*D252,(C252-A252)*D252))</f>
        <v xml:space="preserve"> </v>
      </c>
    </row>
    <row r="253" spans="1:5" ht="15" hidden="1">
      <c r="A253" s="135">
        <v>250095</v>
      </c>
      <c r="B253" s="135"/>
      <c r="C253" s="135">
        <f>C90</f>
        <v>0</v>
      </c>
      <c r="D253" s="141">
        <v>4.5600000000000003E-4</v>
      </c>
      <c r="E253" s="135" t="str">
        <f>IF(C90&lt;=A253,"E90",IF(C90&lt;C253,(C90-C252)*D253,(C253-A253)*D253))</f>
        <v>E90</v>
      </c>
    </row>
    <row r="254" spans="1:5" ht="15" hidden="1">
      <c r="A254" s="137"/>
      <c r="B254" s="137"/>
      <c r="C254" s="137"/>
      <c r="D254" s="137"/>
      <c r="E254" s="137"/>
    </row>
    <row r="255" spans="1:5" ht="15" hidden="1">
      <c r="A255" s="138" t="s">
        <v>52</v>
      </c>
      <c r="B255" s="142"/>
      <c r="C255" s="137"/>
      <c r="D255" s="137" t="s">
        <v>116</v>
      </c>
      <c r="E255" s="143">
        <f>SUM(E247:E254)</f>
        <v>0</v>
      </c>
    </row>
    <row r="256" spans="1:5" hidden="1">
      <c r="A256" s="67"/>
      <c r="B256" s="67"/>
      <c r="C256" s="67"/>
      <c r="D256" s="67" t="s">
        <v>117</v>
      </c>
      <c r="E256" s="144">
        <f>E255/4</f>
        <v>0</v>
      </c>
    </row>
  </sheetData>
  <sheetProtection password="B1D3" sheet="1" objects="1" scenarios="1"/>
  <phoneticPr fontId="0" type="noConversion"/>
  <dataValidations count="9">
    <dataValidation type="list" allowBlank="1" showInputMessage="1" showErrorMessage="1" sqref="C37 C41:C42">
      <formula1>$G$130:$G$131</formula1>
    </dataValidation>
    <dataValidation type="list" allowBlank="1" showInputMessage="1" showErrorMessage="1" sqref="C36">
      <formula1>$G$127:$G$128</formula1>
    </dataValidation>
    <dataValidation type="list" allowBlank="1" showInputMessage="1" showErrorMessage="1" sqref="C35">
      <formula1>$F$127:$F$128</formula1>
    </dataValidation>
    <dataValidation type="list" allowBlank="1" showInputMessage="1" showErrorMessage="1" sqref="C34">
      <formula1>$E$127:$E$128</formula1>
    </dataValidation>
    <dataValidation type="list" allowBlank="1" showInputMessage="1" showErrorMessage="1" sqref="C10">
      <formula1>$D$119:$D$120</formula1>
    </dataValidation>
    <dataValidation type="list" allowBlank="1" showInputMessage="1" showErrorMessage="1" sqref="C9">
      <formula1>$C$119:$C$120</formula1>
    </dataValidation>
    <dataValidation type="list" allowBlank="1" showInputMessage="1" showErrorMessage="1" sqref="C11">
      <formula1>$G$119:$G$120</formula1>
    </dataValidation>
    <dataValidation type="list" allowBlank="1" showInputMessage="1" showErrorMessage="1" sqref="C57">
      <formula1>$F$180:$F$181</formula1>
    </dataValidation>
    <dataValidation type="list" allowBlank="1" showInputMessage="1" showErrorMessage="1" sqref="C92">
      <formula1>$E$102:$E$103</formula1>
    </dataValidation>
  </dataValidations>
  <hyperlinks>
    <hyperlink ref="D110" r:id="rId1"/>
    <hyperlink ref="B110" r:id="rId2"/>
    <hyperlink ref="B108" r:id="rId3"/>
    <hyperlink ref="D108" r:id="rId4"/>
    <hyperlink ref="B112" r:id="rId5"/>
    <hyperlink ref="B10"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VBIBCRMH</vt:lpstr>
      <vt:lpstr>VBIBCRMH!_1._Zegels_Minuut_Brevet</vt:lpstr>
      <vt:lpstr>VBIBCRMH!_2._Registratie_Minuut_Brevet</vt:lpstr>
      <vt:lpstr>VBIBCRMH!_3._Registratie_aanhangsel</vt:lpstr>
      <vt:lpstr>VBIBCRMH!Aard</vt:lpstr>
      <vt:lpstr>VBIBCRMH!Afdrukbereik</vt:lpstr>
      <vt:lpstr>VBIBCRMH!Datum</vt:lpstr>
      <vt:lpstr>VBIBCRMH!KOSTENFICHE</vt:lpstr>
      <vt:lpstr>VBIBCRMH!Naam</vt:lpstr>
      <vt:lpstr>VBIBCRMH!Rep.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2012-08-13T19:57:51Z</dcterms:created>
  <dcterms:modified xsi:type="dcterms:W3CDTF">2014-11-20T08:42:12Z</dcterms:modified>
</cp:coreProperties>
</file>