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UOVLECHT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DUOVLECHT!$A$1:$H$39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H12" i="1" l="1"/>
  <c r="H27" i="1"/>
  <c r="H29" i="1"/>
  <c r="D31" i="1"/>
  <c r="E53" i="1"/>
  <c r="J53" i="1" s="1"/>
  <c r="J51" i="1" s="1"/>
  <c r="E58" i="1"/>
  <c r="E60" i="1" s="1"/>
  <c r="L58" i="1" s="1"/>
  <c r="E65" i="1"/>
  <c r="E67" i="1"/>
  <c r="L65" i="1" s="1"/>
  <c r="I69" i="1"/>
  <c r="A89" i="1" s="1"/>
  <c r="A82" i="1"/>
  <c r="E82" i="1"/>
  <c r="B84" i="1"/>
  <c r="F84" i="1"/>
  <c r="F89" i="1"/>
  <c r="G89" i="1"/>
  <c r="H89" i="1"/>
  <c r="G90" i="1"/>
  <c r="H90" i="1" s="1"/>
  <c r="I47" i="1" s="1"/>
  <c r="F93" i="1"/>
  <c r="A94" i="1"/>
  <c r="D94" i="1"/>
  <c r="B90" i="1" l="1"/>
  <c r="A93" i="1"/>
  <c r="H31" i="1"/>
  <c r="D36" i="1" s="1"/>
  <c r="F92" i="1"/>
  <c r="D89" i="1"/>
  <c r="D92" i="1"/>
  <c r="B89" i="1"/>
  <c r="F94" i="1"/>
  <c r="A92" i="1"/>
  <c r="F82" i="1"/>
  <c r="F83" i="1" s="1"/>
  <c r="H18" i="1" s="1"/>
  <c r="M67" i="1"/>
  <c r="M65" i="1"/>
  <c r="M66" i="1" s="1"/>
  <c r="J67" i="1" s="1"/>
  <c r="J65" i="1" s="1"/>
  <c r="M60" i="1"/>
  <c r="M58" i="1"/>
  <c r="M59" i="1" s="1"/>
  <c r="J60" i="1" s="1"/>
  <c r="B82" i="1"/>
  <c r="B83" i="1" s="1"/>
  <c r="H16" i="1" s="1"/>
  <c r="H20" i="1" s="1"/>
  <c r="H23" i="1" s="1"/>
  <c r="D90" i="1" l="1"/>
  <c r="I45" i="1" s="1"/>
  <c r="D93" i="1"/>
  <c r="A96" i="1" s="1"/>
  <c r="I43" i="1" s="1"/>
  <c r="J58" i="1"/>
  <c r="C34" i="1" s="1"/>
  <c r="D38" i="1" s="1"/>
  <c r="G34" i="1"/>
</calcChain>
</file>

<file path=xl/sharedStrings.xml><?xml version="1.0" encoding="utf-8"?>
<sst xmlns="http://schemas.openxmlformats.org/spreadsheetml/2006/main" count="50" uniqueCount="35">
  <si>
    <t>1. Minimum Legaat aan non-profit</t>
  </si>
  <si>
    <r>
      <t xml:space="preserve">nalatenschap </t>
    </r>
    <r>
      <rPr>
        <b/>
        <sz val="10"/>
        <rFont val="Arial"/>
        <family val="2"/>
      </rPr>
      <t>zowel</t>
    </r>
    <r>
      <rPr>
        <sz val="10"/>
        <rFont val="Arial"/>
        <family val="2"/>
      </rPr>
      <t xml:space="preserve"> roerend als onroerend</t>
    </r>
  </si>
  <si>
    <r>
      <t xml:space="preserve">nalatenschap </t>
    </r>
    <r>
      <rPr>
        <b/>
        <sz val="10"/>
        <rFont val="Arial"/>
        <family val="2"/>
      </rPr>
      <t>louter onroerend</t>
    </r>
  </si>
  <si>
    <r>
      <t xml:space="preserve">nalatenschap </t>
    </r>
    <r>
      <rPr>
        <b/>
        <sz val="10"/>
        <rFont val="Arial"/>
        <family val="2"/>
      </rPr>
      <t>louter roerend</t>
    </r>
  </si>
  <si>
    <r>
      <t xml:space="preserve">2. Simulatie op basis van legaat aan non-profit in geval van </t>
    </r>
    <r>
      <rPr>
        <b/>
        <sz val="10"/>
        <rFont val="Arial"/>
        <family val="2"/>
      </rPr>
      <t>zowel roerend als onroerend</t>
    </r>
  </si>
  <si>
    <t>Legaat non-profit</t>
  </si>
  <si>
    <t>Succ.R.</t>
  </si>
  <si>
    <t>Legaat erfgenaam</t>
  </si>
  <si>
    <t>Succ.R. (t.l.v. non-</t>
  </si>
  <si>
    <t>profit)</t>
  </si>
  <si>
    <r>
      <t xml:space="preserve">3. Simulatie op basis van legaat aan non-profit in geval van </t>
    </r>
    <r>
      <rPr>
        <b/>
        <sz val="10"/>
        <rFont val="Arial"/>
        <family val="2"/>
      </rPr>
      <t>louter roerend</t>
    </r>
  </si>
  <si>
    <r>
      <t xml:space="preserve">3. Simulatie op basis van legaat aan non-profit in geval van </t>
    </r>
    <r>
      <rPr>
        <b/>
        <sz val="10"/>
        <rFont val="Arial"/>
        <family val="2"/>
      </rPr>
      <t>louter onroerend</t>
    </r>
  </si>
  <si>
    <r>
      <t>Successierechten normaal onroerend en roerend</t>
    </r>
    <r>
      <rPr>
        <b/>
        <sz val="10"/>
        <rFont val="Arial"/>
        <family val="2"/>
      </rPr>
      <t>:</t>
    </r>
  </si>
  <si>
    <t>SUCCESSION FLANDRES ENTRE EPOUX - LEGS EN DUO</t>
  </si>
  <si>
    <t xml:space="preserve">Veuillez tenir compte des dispositions récentes en matière d'anti-abus - </t>
  </si>
  <si>
    <t>le résultat net pour la ASBL doit être SUBSTANTIEL.</t>
  </si>
  <si>
    <t>1. SUCCESSION IMMOBILIERE (incl. 1/2 COMMUNAUTE)</t>
  </si>
  <si>
    <t>Habitation familiale (1/2 si commune):</t>
  </si>
  <si>
    <t>2. SUCCESSION MOBILIERE (incl. 1/2 COMMUNAUTE)</t>
  </si>
  <si>
    <t>Total:</t>
  </si>
  <si>
    <t>Droits de succession normaux</t>
  </si>
  <si>
    <t>1. IMMOBILIER</t>
  </si>
  <si>
    <t>2. MOBILIER</t>
  </si>
  <si>
    <r>
      <t>RESTE NET</t>
    </r>
    <r>
      <rPr>
        <b/>
        <sz val="10"/>
        <rFont val="Arial"/>
        <family val="2"/>
      </rPr>
      <t>:</t>
    </r>
  </si>
  <si>
    <t>LEGS EN DUO EN FAVEUR D'UNE ORGANISATION NON-PROFIT (ASBL, FONDATIONS…)</t>
  </si>
  <si>
    <t>Legs non-profit IMMOBILIER</t>
  </si>
  <si>
    <t>donc</t>
  </si>
  <si>
    <t>legs époux (épouse)</t>
  </si>
  <si>
    <t>Legs non-profit MOBILIER</t>
  </si>
  <si>
    <t>Legs total NON-PROFIT</t>
  </si>
  <si>
    <t>Total des Dr. Succ.</t>
  </si>
  <si>
    <t>dont à charge de l'époux (épouse)</t>
  </si>
  <si>
    <t>Reste net pour l'époux (épouse):</t>
  </si>
  <si>
    <t>Reste net pour le non-profit: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</si>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</sst>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.##000"/>
    <numFmt numFmtId="165" formatCode="_-* #,##0\ _F_B_-;\-* #,##0\ _F_B_-;_-* &quot;-&quot;\ _F_B_-;_-@_-"/>
    <numFmt numFmtId="166" formatCode="\$#,#00"/>
    <numFmt numFmtId="167" formatCode="_-* #,##0\ &quot;FB&quot;_-;\-* #,##0\ &quot;FB&quot;_-;_-* &quot;-&quot;\ &quot;FB&quot;_-;_-@_-"/>
    <numFmt numFmtId="168" formatCode="m\o\n\t\h\ d\,\ \y\y\y\y"/>
    <numFmt numFmtId="169" formatCode="#,#00"/>
    <numFmt numFmtId="170" formatCode="#,"/>
    <numFmt numFmtId="171" formatCode="%#,#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4" fontId="8" fillId="0" borderId="0">
      <protection locked="0"/>
    </xf>
    <xf numFmtId="165" fontId="1" fillId="0" borderId="0" applyFont="0" applyFill="0" applyBorder="0" applyAlignment="0" applyProtection="0"/>
    <xf numFmtId="166" fontId="8" fillId="0" borderId="0">
      <protection locked="0"/>
    </xf>
    <xf numFmtId="167" fontId="1" fillId="0" borderId="0" applyFont="0" applyFill="0" applyBorder="0" applyAlignment="0" applyProtection="0"/>
    <xf numFmtId="168" fontId="8" fillId="0" borderId="0">
      <protection locked="0"/>
    </xf>
    <xf numFmtId="169" fontId="8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1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0" fontId="8" fillId="0" borderId="1">
      <protection locked="0"/>
    </xf>
    <xf numFmtId="0" fontId="12" fillId="0" borderId="2" applyNumberFormat="0" applyFill="0" applyAlignment="0" applyProtection="0"/>
  </cellStyleXfs>
  <cellXfs count="21">
    <xf numFmtId="0" fontId="0" fillId="0" borderId="0" xfId="0"/>
    <xf numFmtId="0" fontId="0" fillId="2" borderId="0" xfId="0" applyFill="1" applyProtection="1">
      <protection locked="0"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0" fillId="5" borderId="0" xfId="0" applyFill="1" applyProtection="1">
      <protection hidden="1"/>
    </xf>
    <xf numFmtId="0" fontId="0" fillId="6" borderId="0" xfId="0" applyFill="1" applyProtection="1">
      <protection hidden="1"/>
    </xf>
    <xf numFmtId="0" fontId="0" fillId="7" borderId="0" xfId="0" applyFill="1" applyProtection="1">
      <protection hidden="1"/>
    </xf>
    <xf numFmtId="0" fontId="2" fillId="8" borderId="0" xfId="0" applyFont="1" applyFill="1" applyProtection="1">
      <protection hidden="1"/>
    </xf>
    <xf numFmtId="0" fontId="2" fillId="9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0" fillId="9" borderId="0" xfId="0" applyFill="1" applyProtection="1">
      <protection hidden="1"/>
    </xf>
    <xf numFmtId="0" fontId="3" fillId="9" borderId="0" xfId="0" applyFont="1" applyFill="1" applyProtection="1">
      <protection hidden="1"/>
    </xf>
    <xf numFmtId="0" fontId="0" fillId="9" borderId="0" xfId="0" applyFill="1" applyAlignment="1" applyProtection="1">
      <alignment horizontal="center"/>
      <protection hidden="1"/>
    </xf>
    <xf numFmtId="0" fontId="6" fillId="9" borderId="0" xfId="0" applyFont="1" applyFill="1" applyProtection="1">
      <protection hidden="1"/>
    </xf>
    <xf numFmtId="3" fontId="7" fillId="9" borderId="0" xfId="9" applyNumberFormat="1" applyFill="1" applyAlignment="1" applyProtection="1">
      <protection hidden="1"/>
    </xf>
    <xf numFmtId="0" fontId="0" fillId="6" borderId="0" xfId="0" applyFill="1" applyProtection="1">
      <protection locked="0" hidden="1"/>
    </xf>
    <xf numFmtId="0" fontId="5" fillId="10" borderId="0" xfId="0" applyFont="1" applyFill="1" applyProtection="1">
      <protection hidden="1"/>
    </xf>
    <xf numFmtId="0" fontId="0" fillId="11" borderId="0" xfId="0" applyFill="1" applyProtection="1">
      <protection locked="0" hidden="1"/>
    </xf>
    <xf numFmtId="0" fontId="0" fillId="10" borderId="0" xfId="0" applyFill="1" applyProtection="1">
      <protection hidden="1"/>
    </xf>
    <xf numFmtId="0" fontId="0" fillId="11" borderId="0" xfId="0" applyFill="1" applyProtection="1">
      <protection hidden="1"/>
    </xf>
    <xf numFmtId="0" fontId="2" fillId="12" borderId="0" xfId="0" applyFon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workbookViewId="0">
      <selection activeCell="H6" sqref="H6"/>
    </sheetView>
  </sheetViews>
  <sheetFormatPr defaultRowHeight="12.75" x14ac:dyDescent="0.2"/>
  <cols>
    <col min="1" max="1" width="9.140625" style="10"/>
    <col min="2" max="2" width="12" style="10" customWidth="1"/>
    <col min="3" max="4" width="10.140625" style="10" customWidth="1"/>
    <col min="5" max="5" width="10.5703125" style="10" customWidth="1"/>
    <col min="6" max="6" width="9.42578125" style="10" customWidth="1"/>
    <col min="7" max="7" width="9.7109375" style="10" customWidth="1"/>
    <col min="8" max="9" width="11.28515625" style="10" customWidth="1"/>
    <col min="10" max="16384" width="9.140625" style="10"/>
  </cols>
  <sheetData>
    <row r="1" spans="1:8" s="8" customFormat="1" x14ac:dyDescent="0.2">
      <c r="A1" s="20" t="s">
        <v>13</v>
      </c>
      <c r="B1" s="20"/>
      <c r="C1" s="20"/>
      <c r="D1" s="20"/>
      <c r="E1" s="20"/>
    </row>
    <row r="2" spans="1:8" s="8" customFormat="1" x14ac:dyDescent="0.2"/>
    <row r="3" spans="1:8" s="8" customFormat="1" x14ac:dyDescent="0.2">
      <c r="A3" s="7" t="s">
        <v>14</v>
      </c>
      <c r="B3" s="7"/>
      <c r="C3" s="7"/>
      <c r="D3" s="7"/>
      <c r="E3" s="7"/>
      <c r="F3" s="7"/>
      <c r="G3" s="7"/>
      <c r="H3" s="7"/>
    </row>
    <row r="4" spans="1:8" x14ac:dyDescent="0.2">
      <c r="A4" s="7" t="s">
        <v>15</v>
      </c>
      <c r="B4" s="9"/>
      <c r="C4" s="9"/>
      <c r="D4" s="9"/>
      <c r="E4" s="9"/>
      <c r="F4" s="9"/>
      <c r="G4" s="9"/>
      <c r="H4" s="9"/>
    </row>
    <row r="5" spans="1:8" x14ac:dyDescent="0.2">
      <c r="A5" s="8"/>
    </row>
    <row r="6" spans="1:8" x14ac:dyDescent="0.2">
      <c r="A6" s="10" t="s">
        <v>16</v>
      </c>
      <c r="H6" s="1">
        <v>0</v>
      </c>
    </row>
    <row r="8" spans="1:8" x14ac:dyDescent="0.2">
      <c r="C8" s="10" t="s">
        <v>17</v>
      </c>
      <c r="H8" s="1">
        <v>0</v>
      </c>
    </row>
    <row r="10" spans="1:8" x14ac:dyDescent="0.2">
      <c r="A10" s="10" t="s">
        <v>18</v>
      </c>
      <c r="H10" s="15">
        <v>0</v>
      </c>
    </row>
    <row r="12" spans="1:8" x14ac:dyDescent="0.2">
      <c r="A12" s="10" t="s">
        <v>19</v>
      </c>
      <c r="H12" s="2">
        <f>H6+H10</f>
        <v>0</v>
      </c>
    </row>
    <row r="14" spans="1:8" x14ac:dyDescent="0.2">
      <c r="A14" s="11" t="s">
        <v>20</v>
      </c>
      <c r="B14" s="11"/>
    </row>
    <row r="16" spans="1:8" x14ac:dyDescent="0.2">
      <c r="A16" s="10" t="s">
        <v>21</v>
      </c>
      <c r="H16" s="6">
        <f>A82+B83+B84</f>
        <v>0</v>
      </c>
    </row>
    <row r="18" spans="1:12" x14ac:dyDescent="0.2">
      <c r="A18" s="10" t="s">
        <v>22</v>
      </c>
      <c r="H18" s="6">
        <f>E82+F83+F84</f>
        <v>0</v>
      </c>
    </row>
    <row r="20" spans="1:12" x14ac:dyDescent="0.2">
      <c r="A20" s="10" t="s">
        <v>19</v>
      </c>
      <c r="H20" s="4">
        <f>SUM(H16,H18)</f>
        <v>0</v>
      </c>
    </row>
    <row r="23" spans="1:12" x14ac:dyDescent="0.2">
      <c r="A23" s="8" t="s">
        <v>23</v>
      </c>
      <c r="B23" s="8"/>
      <c r="H23" s="16">
        <f>H12-H20</f>
        <v>0</v>
      </c>
    </row>
    <row r="25" spans="1:12" x14ac:dyDescent="0.2">
      <c r="A25" s="10" t="s">
        <v>24</v>
      </c>
    </row>
    <row r="27" spans="1:12" ht="15.75" x14ac:dyDescent="0.25">
      <c r="A27" s="10" t="s">
        <v>25</v>
      </c>
      <c r="D27" s="17">
        <v>0</v>
      </c>
      <c r="E27" s="12" t="s">
        <v>26</v>
      </c>
      <c r="F27" s="10" t="s">
        <v>27</v>
      </c>
      <c r="H27" s="10">
        <f>H6-D27</f>
        <v>0</v>
      </c>
      <c r="K27" s="13"/>
      <c r="L27" s="13"/>
    </row>
    <row r="28" spans="1:12" x14ac:dyDescent="0.2">
      <c r="E28" s="12"/>
    </row>
    <row r="29" spans="1:12" ht="15.75" x14ac:dyDescent="0.25">
      <c r="A29" s="10" t="s">
        <v>28</v>
      </c>
      <c r="D29" s="17">
        <v>0</v>
      </c>
      <c r="E29" s="12" t="s">
        <v>26</v>
      </c>
      <c r="F29" s="10" t="s">
        <v>27</v>
      </c>
      <c r="H29" s="10">
        <f>H10-D29</f>
        <v>0</v>
      </c>
      <c r="L29" s="13"/>
    </row>
    <row r="30" spans="1:12" x14ac:dyDescent="0.2">
      <c r="E30" s="12"/>
    </row>
    <row r="31" spans="1:12" ht="15.75" x14ac:dyDescent="0.25">
      <c r="A31" s="10" t="s">
        <v>29</v>
      </c>
      <c r="D31" s="3">
        <f>D27+D29</f>
        <v>0</v>
      </c>
      <c r="E31" s="12" t="s">
        <v>26</v>
      </c>
      <c r="F31" s="10" t="s">
        <v>27</v>
      </c>
      <c r="H31" s="10">
        <f>H27+H29</f>
        <v>0</v>
      </c>
      <c r="L31" s="13"/>
    </row>
    <row r="34" spans="1:13" ht="15.75" x14ac:dyDescent="0.25">
      <c r="A34" s="10" t="s">
        <v>30</v>
      </c>
      <c r="C34" s="4">
        <f>J58+J65</f>
        <v>0</v>
      </c>
      <c r="D34" s="10" t="s">
        <v>31</v>
      </c>
      <c r="G34" s="5">
        <f>J60+J67</f>
        <v>0</v>
      </c>
      <c r="I34" s="13"/>
      <c r="J34" s="13"/>
    </row>
    <row r="36" spans="1:13" ht="15.75" x14ac:dyDescent="0.25">
      <c r="A36" s="10" t="s">
        <v>32</v>
      </c>
      <c r="D36" s="18">
        <f>H31</f>
        <v>0</v>
      </c>
      <c r="M36" s="13"/>
    </row>
    <row r="38" spans="1:13" x14ac:dyDescent="0.2">
      <c r="A38" s="10" t="s">
        <v>33</v>
      </c>
      <c r="D38" s="19">
        <f>D31-C34</f>
        <v>0</v>
      </c>
    </row>
    <row r="41" spans="1:13" hidden="1" x14ac:dyDescent="0.2">
      <c r="A41" s="10" t="s">
        <v>0</v>
      </c>
    </row>
    <row r="42" spans="1:13" hidden="1" x14ac:dyDescent="0.2"/>
    <row r="43" spans="1:13" hidden="1" x14ac:dyDescent="0.2">
      <c r="B43" s="10" t="s">
        <v>1</v>
      </c>
      <c r="I43" s="10">
        <f>A96</f>
        <v>0</v>
      </c>
    </row>
    <row r="44" spans="1:13" hidden="1" x14ac:dyDescent="0.2"/>
    <row r="45" spans="1:13" hidden="1" x14ac:dyDescent="0.2">
      <c r="B45" s="10" t="s">
        <v>2</v>
      </c>
      <c r="I45" s="10">
        <f>D90</f>
        <v>0</v>
      </c>
    </row>
    <row r="46" spans="1:13" hidden="1" x14ac:dyDescent="0.2"/>
    <row r="47" spans="1:13" hidden="1" x14ac:dyDescent="0.2">
      <c r="B47" s="10" t="s">
        <v>3</v>
      </c>
      <c r="I47" s="10">
        <f>H90</f>
        <v>0</v>
      </c>
    </row>
    <row r="48" spans="1:13" hidden="1" x14ac:dyDescent="0.2"/>
    <row r="49" spans="1:13" hidden="1" x14ac:dyDescent="0.2">
      <c r="A49" s="10" t="s">
        <v>4</v>
      </c>
    </row>
    <row r="50" spans="1:13" hidden="1" x14ac:dyDescent="0.2"/>
    <row r="51" spans="1:13" hidden="1" x14ac:dyDescent="0.2">
      <c r="B51" s="10" t="s">
        <v>5</v>
      </c>
      <c r="E51" s="10">
        <v>0</v>
      </c>
      <c r="H51" s="10" t="s">
        <v>6</v>
      </c>
      <c r="J51" s="10">
        <f>(E51*8.8/100)+J53</f>
        <v>-96000</v>
      </c>
    </row>
    <row r="52" spans="1:13" hidden="1" x14ac:dyDescent="0.2"/>
    <row r="53" spans="1:13" hidden="1" x14ac:dyDescent="0.2">
      <c r="B53" s="10" t="s">
        <v>7</v>
      </c>
      <c r="E53" s="10">
        <f>H12-E51</f>
        <v>0</v>
      </c>
      <c r="H53" s="10" t="s">
        <v>8</v>
      </c>
      <c r="J53" s="10">
        <f>E53*27/100-96000</f>
        <v>-96000</v>
      </c>
    </row>
    <row r="54" spans="1:13" hidden="1" x14ac:dyDescent="0.2">
      <c r="H54" s="10" t="s">
        <v>9</v>
      </c>
    </row>
    <row r="55" spans="1:13" hidden="1" x14ac:dyDescent="0.2"/>
    <row r="56" spans="1:13" hidden="1" x14ac:dyDescent="0.2">
      <c r="A56" s="10" t="s">
        <v>10</v>
      </c>
    </row>
    <row r="57" spans="1:13" hidden="1" x14ac:dyDescent="0.2"/>
    <row r="58" spans="1:13" ht="15.75" hidden="1" x14ac:dyDescent="0.25">
      <c r="B58" s="10" t="s">
        <v>5</v>
      </c>
      <c r="E58" s="10">
        <f>D29</f>
        <v>0</v>
      </c>
      <c r="H58" s="10" t="s">
        <v>6</v>
      </c>
      <c r="J58" s="10">
        <f>(E58*8.8/100)+J60</f>
        <v>0</v>
      </c>
      <c r="L58" s="13">
        <f>IF(E60&lt;50001,E60*3/100,0)</f>
        <v>0</v>
      </c>
      <c r="M58" s="13">
        <f>IF(E60&lt;250001,(E60-50000)*9/100+1500,0)</f>
        <v>-3000</v>
      </c>
    </row>
    <row r="59" spans="1:13" hidden="1" x14ac:dyDescent="0.2">
      <c r="M59" s="10">
        <f>IF(M58&lt;0,0,M58)</f>
        <v>0</v>
      </c>
    </row>
    <row r="60" spans="1:13" ht="15.75" hidden="1" x14ac:dyDescent="0.25">
      <c r="B60" s="10" t="s">
        <v>7</v>
      </c>
      <c r="E60" s="10">
        <f>H10-E58</f>
        <v>0</v>
      </c>
      <c r="H60" s="10" t="s">
        <v>8</v>
      </c>
      <c r="J60" s="10">
        <f>L58+M59+M60</f>
        <v>0</v>
      </c>
      <c r="M60" s="13">
        <f>IF(E60&gt;250000,(E60-250000)*27/100+19500,0)</f>
        <v>0</v>
      </c>
    </row>
    <row r="61" spans="1:13" hidden="1" x14ac:dyDescent="0.2">
      <c r="H61" s="10" t="s">
        <v>9</v>
      </c>
    </row>
    <row r="62" spans="1:13" ht="15.75" hidden="1" x14ac:dyDescent="0.25">
      <c r="M62" s="13"/>
    </row>
    <row r="63" spans="1:13" hidden="1" x14ac:dyDescent="0.2">
      <c r="A63" s="10" t="s">
        <v>11</v>
      </c>
    </row>
    <row r="64" spans="1:13" hidden="1" x14ac:dyDescent="0.2"/>
    <row r="65" spans="1:13" ht="15.75" hidden="1" x14ac:dyDescent="0.25">
      <c r="B65" s="10" t="s">
        <v>5</v>
      </c>
      <c r="E65" s="10">
        <f>D27</f>
        <v>0</v>
      </c>
      <c r="H65" s="10" t="s">
        <v>6</v>
      </c>
      <c r="J65" s="10">
        <f>(E65*8.8/100)+J67</f>
        <v>0</v>
      </c>
      <c r="L65" s="13">
        <f>IF((E67-H8)&lt;50001,(E67-H8)*3/100,0)</f>
        <v>0</v>
      </c>
      <c r="M65" s="13">
        <f>IF((E67-H8)&lt;250001,(E67-H8-50000)*9/100+1500,0)</f>
        <v>-3000</v>
      </c>
    </row>
    <row r="66" spans="1:13" hidden="1" x14ac:dyDescent="0.2">
      <c r="M66" s="10">
        <f>IF(M65&lt;0,0,M65)</f>
        <v>0</v>
      </c>
    </row>
    <row r="67" spans="1:13" ht="15.75" hidden="1" x14ac:dyDescent="0.25">
      <c r="B67" s="10" t="s">
        <v>7</v>
      </c>
      <c r="E67" s="10">
        <f>H6-E65</f>
        <v>0</v>
      </c>
      <c r="H67" s="10" t="s">
        <v>8</v>
      </c>
      <c r="J67" s="10">
        <f>L65+M66+M67</f>
        <v>0</v>
      </c>
      <c r="M67" s="13">
        <f>IF((E67-H8)&gt;250000,(E67-H8-250000)*27/100+19500,0)</f>
        <v>0</v>
      </c>
    </row>
    <row r="68" spans="1:13" hidden="1" x14ac:dyDescent="0.2">
      <c r="H68" s="10" t="s">
        <v>9</v>
      </c>
    </row>
    <row r="69" spans="1:13" hidden="1" x14ac:dyDescent="0.2">
      <c r="I69" s="10">
        <f>H6-H8</f>
        <v>0</v>
      </c>
    </row>
    <row r="70" spans="1:13" hidden="1" x14ac:dyDescent="0.2"/>
    <row r="71" spans="1:13" hidden="1" x14ac:dyDescent="0.2"/>
    <row r="72" spans="1:13" hidden="1" x14ac:dyDescent="0.2"/>
    <row r="73" spans="1:13" hidden="1" x14ac:dyDescent="0.2"/>
    <row r="74" spans="1:13" hidden="1" x14ac:dyDescent="0.2"/>
    <row r="75" spans="1:13" hidden="1" x14ac:dyDescent="0.2"/>
    <row r="76" spans="1:13" hidden="1" x14ac:dyDescent="0.2"/>
    <row r="77" spans="1:13" hidden="1" x14ac:dyDescent="0.2"/>
    <row r="78" spans="1:13" hidden="1" x14ac:dyDescent="0.2"/>
    <row r="79" spans="1:13" hidden="1" x14ac:dyDescent="0.2"/>
    <row r="80" spans="1:13" hidden="1" x14ac:dyDescent="0.2">
      <c r="A80" s="8" t="s">
        <v>12</v>
      </c>
    </row>
    <row r="81" spans="1:8" hidden="1" x14ac:dyDescent="0.2"/>
    <row r="82" spans="1:8" ht="15.75" hidden="1" x14ac:dyDescent="0.25">
      <c r="A82" s="10">
        <f>IF(I69&lt;50001,I69*3/100,0)</f>
        <v>0</v>
      </c>
      <c r="B82" s="10">
        <f>IF(AND(I69&lt;250001,A82=0),(I69-50000)*9/100+1500,0)</f>
        <v>-3000</v>
      </c>
      <c r="E82" s="10">
        <f>IF(H10&lt;50001,H10*3/100,0)</f>
        <v>0</v>
      </c>
      <c r="F82" s="13">
        <f>IF(AND(H10&lt;250001,E82=0),(H10-50000)*9/100+1500,0)</f>
        <v>-3000</v>
      </c>
    </row>
    <row r="83" spans="1:8" ht="15.75" hidden="1" x14ac:dyDescent="0.25">
      <c r="B83" s="13">
        <f>IF(B82&lt;0,0,B82)</f>
        <v>0</v>
      </c>
      <c r="C83" s="13"/>
      <c r="F83" s="10">
        <f>IF(F82&lt;0,0,F82)</f>
        <v>0</v>
      </c>
    </row>
    <row r="84" spans="1:8" ht="15.75" hidden="1" x14ac:dyDescent="0.25">
      <c r="B84" s="13">
        <f>IF(I69&gt;250000,(I69-250000)*27/100+19500,0)</f>
        <v>0</v>
      </c>
      <c r="C84" s="13"/>
      <c r="F84" s="10">
        <f>IF(H10&gt;250000,(H10-250000)*27/100+19500,0)</f>
        <v>0</v>
      </c>
    </row>
    <row r="85" spans="1:8" hidden="1" x14ac:dyDescent="0.2"/>
    <row r="86" spans="1:8" hidden="1" x14ac:dyDescent="0.2"/>
    <row r="87" spans="1:8" hidden="1" x14ac:dyDescent="0.2"/>
    <row r="88" spans="1:8" hidden="1" x14ac:dyDescent="0.2"/>
    <row r="89" spans="1:8" hidden="1" x14ac:dyDescent="0.2">
      <c r="A89" s="10">
        <f>IF(I69&lt;50000,906.4*I69/1786.4,0)</f>
        <v>0</v>
      </c>
      <c r="B89" s="10">
        <f>IF(I69&lt;250001,(959.2*I69-2640000)/1839.2,0)</f>
        <v>-1435.4066985645932</v>
      </c>
      <c r="D89" s="10">
        <f>(1117.6*I69-42240000)/1997.6</f>
        <v>-21145.374449339208</v>
      </c>
      <c r="F89" s="10">
        <f>IF(H10&lt;50000,906.4*H10/1786.4,0)</f>
        <v>0</v>
      </c>
      <c r="G89" s="10">
        <f>IF(H10&lt;250001,(959.2*H10-2640000)/1839.2,0)</f>
        <v>-1435.4066985645932</v>
      </c>
      <c r="H89" s="10">
        <f>(1117.6*H10-42240000)/1997.6</f>
        <v>-21145.374449339208</v>
      </c>
    </row>
    <row r="90" spans="1:8" hidden="1" x14ac:dyDescent="0.2">
      <c r="B90" s="10">
        <f>IF(I69&lt;50000,A89,B89)</f>
        <v>0</v>
      </c>
      <c r="D90" s="10">
        <f>IF(I69&gt;250000,D89,B90)</f>
        <v>0</v>
      </c>
      <c r="G90" s="10">
        <f>IF(H10&lt;50000,F89,G89)</f>
        <v>0</v>
      </c>
      <c r="H90" s="10">
        <f>IF(H10&gt;250000,H89,G90)</f>
        <v>0</v>
      </c>
    </row>
    <row r="91" spans="1:8" hidden="1" x14ac:dyDescent="0.2"/>
    <row r="92" spans="1:8" hidden="1" x14ac:dyDescent="0.2">
      <c r="A92" s="10">
        <f>IF(AND(I69&lt;50000,H10&lt;50000),A89+F89,0)</f>
        <v>0</v>
      </c>
      <c r="D92" s="10">
        <f>IF(AND(I69&lt;250001,H10&lt;50000),B90+F89,0)</f>
        <v>0</v>
      </c>
      <c r="F92" s="10">
        <f>IF(AND(I69&gt;250000,H10&lt;50000),D89+F89,0)</f>
        <v>0</v>
      </c>
    </row>
    <row r="93" spans="1:8" hidden="1" x14ac:dyDescent="0.2">
      <c r="A93" s="10">
        <f>IF(AND(I69&lt;50000,H10&lt;250001),A89+G90,0)</f>
        <v>0</v>
      </c>
      <c r="D93" s="10">
        <f>IF(AND(I69&lt;250001,H10&lt;250001),B90+G90,0)</f>
        <v>0</v>
      </c>
      <c r="F93" s="10">
        <f>IF(AND(I69&gt;250000,H10&lt;250001),D89+G90,0)</f>
        <v>0</v>
      </c>
    </row>
    <row r="94" spans="1:8" hidden="1" x14ac:dyDescent="0.2">
      <c r="A94" s="10">
        <f>IF(AND(I69&lt;50000,H10&gt;250000),A89+H89,0)</f>
        <v>0</v>
      </c>
      <c r="D94" s="10">
        <f>IF(AND(I69&lt;250001,H10&gt;250000),B90+H89,0)</f>
        <v>0</v>
      </c>
      <c r="F94" s="10">
        <f>IF(AND(I69&gt;250000,H10&gt;250000),D89+H89,0)</f>
        <v>0</v>
      </c>
    </row>
    <row r="95" spans="1:8" hidden="1" x14ac:dyDescent="0.2"/>
    <row r="96" spans="1:8" hidden="1" x14ac:dyDescent="0.2">
      <c r="A96" s="10">
        <f>SUM(A92:F94)</f>
        <v>0</v>
      </c>
    </row>
    <row r="97" spans="4:4" x14ac:dyDescent="0.2">
      <c r="D97" s="14" t="s">
        <v>34</v>
      </c>
    </row>
  </sheetData>
  <sheetProtection algorithmName="SHA-512" hashValue="x0P07aPORsam0Gyz8UP15nLEwKDPDPCGgC10Fy8CtqNUaAcdXXffIWBNPWOSXEcsq2ehfPzJV5DET6RB89YKSg==" saltValue="5WLP7jtvBN/RCIVRF1SvNA==" spinCount="100000" sheet="1" objects="1" scenarios="1"/>
  <phoneticPr fontId="0" type="noConversion"/>
  <hyperlinks>
    <hyperlink ref="D97" r:id="rId1"/>
  </hyperlink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DUOVLECHT</vt:lpstr>
      <vt:lpstr>DUOVLECHT!Afdrukbereik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2012-08-13T15:29:57Z</dcterms:created>
  <dcterms:modified xsi:type="dcterms:W3CDTF">2014-11-16T22:05:07Z</dcterms:modified>
</cp:coreProperties>
</file>