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735" yWindow="480" windowWidth="14355" windowHeight="7995"/>
  </bookViews>
  <sheets>
    <sheet name="VBIWCR" sheetId="1" r:id="rId1"/>
  </sheets>
  <definedNames>
    <definedName name="_1._Zegels_Minuut_Brevet" localSheetId="0">VBIWCR!$A$16:$F$16</definedName>
    <definedName name="_1._Zegels_Minuut_Brevet">#REF!</definedName>
    <definedName name="_10._Tweede_getuigschrift" localSheetId="0">VBIWCR!#REF!</definedName>
    <definedName name="_10._Tweede_getuigschrift">#REF!</definedName>
    <definedName name="_11._Kadaster_uittreksel" localSheetId="0">VBIWCR!#REF!</definedName>
    <definedName name="_11._Kadaster_uittreksel">#REF!</definedName>
    <definedName name="_12._Getuigen" localSheetId="0">VBIWCR!#REF!</definedName>
    <definedName name="_12._Getuigen">#REF!</definedName>
    <definedName name="_13._Allerlei_uitgaven" localSheetId="0">VBIWCR!#REF!</definedName>
    <definedName name="_13._Allerlei_uitgaven">#REF!</definedName>
    <definedName name="_14." localSheetId="0">VBIWCR!#REF!</definedName>
    <definedName name="_14.">#REF!</definedName>
    <definedName name="_15." localSheetId="0">VBIWCR!#REF!</definedName>
    <definedName name="_15.">#REF!</definedName>
    <definedName name="_2._Registratie_Minuut_Brevet" localSheetId="0">VBIWCR!$B$18:$G$18</definedName>
    <definedName name="_2._Registratie_Minuut_Brevet">#REF!</definedName>
    <definedName name="_3._Registratie_aanhangsel" localSheetId="0">VBIWCR!$E$19:$G$19</definedName>
    <definedName name="_3._Registratie_aanhangsel">#REF!</definedName>
    <definedName name="_4.Zegels_afschrift_grosse" localSheetId="0">VBIWCR!#REF!</definedName>
    <definedName name="_4.Zegels_afschrift_grosse">#REF!</definedName>
    <definedName name="_5._Hypotheek__inschr._overschr._doorh." localSheetId="0">VBIWCR!#REF!</definedName>
    <definedName name="_5._Hypotheek__inschr._overschr._doorh.">#REF!</definedName>
    <definedName name="_6._Loon_pandbewaarder" localSheetId="0">VBIWCR!#REF!</definedName>
    <definedName name="_6._Loon_pandbewaarder">#REF!</definedName>
    <definedName name="_7._Zegels__bord._aanh." localSheetId="0">VBIWCR!#REF!</definedName>
    <definedName name="_7._Zegels__bord._aanh.">#REF!</definedName>
    <definedName name="_8._Opzoekingen" localSheetId="0">VBIWCR!#REF!</definedName>
    <definedName name="_8._Opzoekingen">#REF!</definedName>
    <definedName name="_9._Hypothecair_getuigschrift" localSheetId="0">VBIWCR!#REF!</definedName>
    <definedName name="_9._Hypothecair_getuigschrift">#REF!</definedName>
    <definedName name="Aard" localSheetId="0">VBIWCR!$B$4:$F$4</definedName>
    <definedName name="Aard">#REF!</definedName>
    <definedName name="_xlnm.Print_Area" localSheetId="0">VBIWCR!$A$1:$E$38</definedName>
    <definedName name="Datum" localSheetId="0">VBIWCR!$B$4:$G$35</definedName>
    <definedName name="Datum">#REF!</definedName>
    <definedName name="gemeentelijke_info" localSheetId="0">#REF!</definedName>
    <definedName name="gemeentelijke_info">#REF!</definedName>
    <definedName name="Kantoor_van_Notaris_J._SIMONART_te_Leuven" localSheetId="0">VBIWCR!#REF!</definedName>
    <definedName name="Kantoor_van_Notaris_J._SIMONART_te_Leuven">#REF!</definedName>
    <definedName name="KOSTENFICHE" localSheetId="0">VBIWCR!$A$1:$G$35</definedName>
    <definedName name="KOSTENFICHE">#REF!</definedName>
    <definedName name="Last_Row">IF(Values_Entered,Header_Row+Number_of_Payments,Header_Row)</definedName>
    <definedName name="Naam" localSheetId="0">VBIWCR!$B$9:$F$9</definedName>
    <definedName name="Naam">#REF!</definedName>
    <definedName name="Number_of_Payments">MATCH(0.01,End_Bal,-1)+1</definedName>
    <definedName name="Payment_Date" localSheetId="0">DATE(YEAR([0]!Loan_Start),MONTH([0]!Loan_Start)+Payment_Number,DAY([0]!Loan_Start))</definedName>
    <definedName name="Payment_Date">DATE(YEAR(Loan_Start),MONTH(Loan_Start)+Payment_Number,DAY(Loan_Start))</definedName>
    <definedName name="Print_Area_Reset">OFFSET(Full_Print,0,0,Last_Row)</definedName>
    <definedName name="Rep." localSheetId="0">VBIWCR!$F$4:$F$37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VBIWCR!#REF!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 localSheetId="0">Scheduled_Payment+Extra_Payment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VBIWCR!$A$3:$G$35</definedName>
  </definedNames>
  <calcPr calcId="152511"/>
</workbook>
</file>

<file path=xl/calcChain.xml><?xml version="1.0" encoding="utf-8"?>
<calcChain xmlns="http://schemas.openxmlformats.org/spreadsheetml/2006/main">
  <c r="B7" i="1" l="1"/>
  <c r="C87" i="1" s="1"/>
  <c r="E192" i="1" s="1"/>
  <c r="D19" i="1"/>
  <c r="E34" i="1"/>
  <c r="E35" i="1"/>
  <c r="E37" i="1"/>
  <c r="C44" i="1"/>
  <c r="C55" i="1" s="1"/>
  <c r="D180" i="1" s="1"/>
  <c r="D57" i="1" s="1"/>
  <c r="D52" i="1"/>
  <c r="D59" i="1"/>
  <c r="D60" i="1" s="1"/>
  <c r="D62" i="1"/>
  <c r="D63" i="1" s="1"/>
  <c r="D66" i="1"/>
  <c r="A82" i="1"/>
  <c r="C56" i="1" s="1"/>
  <c r="F88" i="1"/>
  <c r="F89" i="1"/>
  <c r="F90" i="1"/>
  <c r="F92" i="1"/>
  <c r="F93" i="1"/>
  <c r="F185" i="1"/>
  <c r="F186" i="1"/>
  <c r="F187" i="1"/>
  <c r="E194" i="1" s="1"/>
  <c r="G51" i="1" s="1"/>
  <c r="F188" i="1"/>
  <c r="F189" i="1"/>
  <c r="F190" i="1"/>
  <c r="C191" i="1"/>
  <c r="F191" i="1"/>
  <c r="G72" i="1" l="1"/>
  <c r="D68" i="1"/>
  <c r="G69" i="1" s="1"/>
  <c r="F95" i="1"/>
  <c r="D17" i="1" s="1"/>
  <c r="E22" i="1" s="1"/>
  <c r="G68" i="1"/>
  <c r="G70" i="1" s="1"/>
  <c r="G74" i="1" s="1"/>
  <c r="G52" i="1"/>
  <c r="F126" i="1"/>
  <c r="C89" i="1"/>
  <c r="C86" i="1"/>
  <c r="F91" i="1" s="1"/>
  <c r="F125" i="1"/>
  <c r="F131" i="1"/>
  <c r="C131" i="1"/>
  <c r="F130" i="1"/>
  <c r="F129" i="1"/>
  <c r="C88" i="1"/>
  <c r="D88" i="1"/>
  <c r="F128" i="1"/>
  <c r="F127" i="1"/>
  <c r="D89" i="1"/>
  <c r="F133" i="1" l="1"/>
  <c r="E16" i="1" s="1"/>
  <c r="E23" i="1" l="1"/>
  <c r="E25" i="1" s="1"/>
</calcChain>
</file>

<file path=xl/comments1.xml><?xml version="1.0" encoding="utf-8"?>
<comments xmlns="http://schemas.openxmlformats.org/spreadsheetml/2006/main">
  <authors>
    <author>licentie</author>
  </authors>
  <commentList>
    <comment ref="D53" authorId="0" shapeId="0">
      <text>
        <r>
          <rPr>
            <b/>
            <sz val="10"/>
            <color indexed="81"/>
            <rFont val="Tahoma"/>
            <family val="2"/>
          </rPr>
          <t>Le montant réel des droits d'enregistrement des annexes</t>
        </r>
      </text>
    </comment>
  </commentList>
</comments>
</file>

<file path=xl/sharedStrings.xml><?xml version="1.0" encoding="utf-8"?>
<sst xmlns="http://schemas.openxmlformats.org/spreadsheetml/2006/main" count="133" uniqueCount="108">
  <si>
    <t>Dossier</t>
  </si>
  <si>
    <t>Client</t>
  </si>
  <si>
    <t>Prix</t>
  </si>
  <si>
    <t>Charges:</t>
  </si>
  <si>
    <t>Base</t>
  </si>
  <si>
    <t>Acompte (garantie)</t>
  </si>
  <si>
    <t>Réduction art. 53?</t>
  </si>
  <si>
    <t>oui</t>
  </si>
  <si>
    <t>Zone de pression immobilière?</t>
  </si>
  <si>
    <t>P.A.</t>
  </si>
  <si>
    <t xml:space="preserve">Crédit Soc. Wall. ou Fam. Nombr.? </t>
  </si>
  <si>
    <t>non</t>
  </si>
  <si>
    <t>Crédit social pour au moins 50%?</t>
  </si>
  <si>
    <t>------------------------------------------------------------------------------------------------</t>
  </si>
  <si>
    <t>Frais à charge de l'acquéreur</t>
  </si>
  <si>
    <t>Honoraire</t>
  </si>
  <si>
    <t>Enregistrement</t>
  </si>
  <si>
    <t>Enregistrement annexe(s)</t>
  </si>
  <si>
    <t>Transcription (rôles)</t>
  </si>
  <si>
    <t>Frais divers</t>
  </si>
  <si>
    <t>Total frais acquéreur:</t>
  </si>
  <si>
    <t>TVA</t>
  </si>
  <si>
    <t>Total général:</t>
  </si>
  <si>
    <t>Frais à charge du vendeur</t>
  </si>
  <si>
    <t>Renseignements urbanistiques</t>
  </si>
  <si>
    <t>Commission agence immobilière</t>
  </si>
  <si>
    <t>Mesurage</t>
  </si>
  <si>
    <t>Attestation(s) du sol(?)</t>
  </si>
  <si>
    <t>Autres</t>
  </si>
  <si>
    <t>Total frais vendeur</t>
  </si>
  <si>
    <t>Total général vendeur</t>
  </si>
  <si>
    <t>Arlon</t>
  </si>
  <si>
    <t>Assesse</t>
  </si>
  <si>
    <t>Aubel</t>
  </si>
  <si>
    <t>Beauvechain</t>
  </si>
  <si>
    <t>Braine-l'Alleud</t>
  </si>
  <si>
    <t>Braine-le-Château</t>
  </si>
  <si>
    <t xml:space="preserve">Chastre </t>
  </si>
  <si>
    <t>Chaumont-Gistoux</t>
  </si>
  <si>
    <t>Court-Saint-Etienne</t>
  </si>
  <si>
    <t>Eghezée</t>
  </si>
  <si>
    <t>Erezée</t>
  </si>
  <si>
    <t>Gembloux</t>
  </si>
  <si>
    <t xml:space="preserve">Grez-Doiceau </t>
  </si>
  <si>
    <t>Hélécine</t>
  </si>
  <si>
    <t>Incourt</t>
  </si>
  <si>
    <t>Ittre</t>
  </si>
  <si>
    <t>Jalhay</t>
  </si>
  <si>
    <t>Jodoigne</t>
  </si>
  <si>
    <t xml:space="preserve">La Hulpe </t>
  </si>
  <si>
    <t xml:space="preserve">Lasne </t>
  </si>
  <si>
    <t>Mont-Saint-Guibert</t>
  </si>
  <si>
    <t>Namur</t>
  </si>
  <si>
    <t>Nivelles</t>
  </si>
  <si>
    <t>Orp-Jauche</t>
  </si>
  <si>
    <t>Ottignies-Louvain-la-Neuve</t>
  </si>
  <si>
    <t xml:space="preserve">Ramillies </t>
  </si>
  <si>
    <t>Rixensart</t>
  </si>
  <si>
    <t>Thimister-Clermont</t>
  </si>
  <si>
    <t>Villers-la-Ville</t>
  </si>
  <si>
    <t>Walhain</t>
  </si>
  <si>
    <t>Basisbedrag</t>
  </si>
  <si>
    <t>Allerlei uitgaven</t>
  </si>
  <si>
    <t>Waterloo</t>
  </si>
  <si>
    <t>Wavre</t>
  </si>
  <si>
    <t>Bedrag</t>
  </si>
  <si>
    <t>Tarief J</t>
  </si>
  <si>
    <t>Ereloon</t>
  </si>
  <si>
    <t>Totaal Ereloon</t>
  </si>
  <si>
    <t>Livret</t>
  </si>
  <si>
    <t>OUVERTURE DE CRÉDIT</t>
  </si>
  <si>
    <t>Base enregistrement</t>
  </si>
  <si>
    <t>Principal</t>
  </si>
  <si>
    <t>Accessoires</t>
  </si>
  <si>
    <t>Base honoraire</t>
  </si>
  <si>
    <t>Crédit tarif social?</t>
  </si>
  <si>
    <t>Droits d'enregistrement</t>
  </si>
  <si>
    <t>(TVA)</t>
  </si>
  <si>
    <t>Droits d'enregistrement des annexes</t>
  </si>
  <si>
    <t>Droit d'hypothèque</t>
  </si>
  <si>
    <t>Honoraire conserv. des hypothèques</t>
  </si>
  <si>
    <t>Provision frais d'hypothèque</t>
  </si>
  <si>
    <t>Droits d'écriture</t>
  </si>
  <si>
    <t>Total frais</t>
  </si>
  <si>
    <t>Total</t>
  </si>
  <si>
    <t>Ensemble</t>
  </si>
  <si>
    <t>Total:</t>
  </si>
  <si>
    <t>Loon hypotheekbewaarder</t>
  </si>
  <si>
    <t>Berekening ereloon hypotheekbewaarder</t>
  </si>
  <si>
    <t xml:space="preserve">tot </t>
  </si>
  <si>
    <t>per</t>
  </si>
  <si>
    <t>supplementair</t>
  </si>
  <si>
    <t>Bijlagen</t>
  </si>
  <si>
    <t>Diverse kosten</t>
  </si>
  <si>
    <t>Basis</t>
  </si>
  <si>
    <t>Quote-part acte de base ou de lotissement</t>
  </si>
  <si>
    <t>Décompte acquéreur</t>
  </si>
  <si>
    <t>Décompte vendeur</t>
  </si>
  <si>
    <t>Afrekening koper</t>
  </si>
  <si>
    <t>Afrekening verkoper</t>
  </si>
  <si>
    <t>VENTE BIEN IMMOBILIER WALLONIE AVEC CREDIT HYPOTHECAIRE</t>
  </si>
  <si>
    <t>Donceel</t>
  </si>
  <si>
    <t>Genappe</t>
  </si>
  <si>
    <t>Perwez</t>
  </si>
  <si>
    <t>Profondeville</t>
  </si>
  <si>
    <t>Sainte-Ode</t>
  </si>
  <si>
    <t>Silly</t>
  </si>
  <si>
    <t>Inscription à combien de bureaux d'hypothèques?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</si>
</sst>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_-* #,##0.00\ &quot;BF&quot;_-;\-* #,##0.00\ &quot;BF&quot;_-;_-* &quot;-&quot;??\ &quot;BF&quot;_-;_-@_-"/>
    <numFmt numFmtId="165" formatCode="d\ mmmm\ yyyy"/>
    <numFmt numFmtId="166" formatCode="_-* #,##0.00\ [$EUR]_-;\-* #,##0.00\ [$EUR]_-;_-* &quot;-&quot;??\ [$EUR]_-;_-@_-"/>
    <numFmt numFmtId="167" formatCode="#,##0.00\ [$EUR]"/>
    <numFmt numFmtId="168" formatCode="#,##0&quot; BF&quot;;\-#,##0&quot; BF&quot;"/>
    <numFmt numFmtId="169" formatCode="0.000%"/>
    <numFmt numFmtId="170" formatCode="#.##000"/>
    <numFmt numFmtId="171" formatCode="_-* #,##0\ _F_B_-;\-* #,##0\ _F_B_-;_-* &quot;-&quot;\ _F_B_-;_-@_-"/>
    <numFmt numFmtId="172" formatCode="\$#,#00"/>
    <numFmt numFmtId="173" formatCode="_-* #,##0\ &quot;FB&quot;_-;\-* #,##0\ &quot;FB&quot;_-;_-* &quot;-&quot;\ &quot;FB&quot;_-;_-@_-"/>
    <numFmt numFmtId="174" formatCode="m\o\n\t\h\ d\,\ \y\y\y\y"/>
    <numFmt numFmtId="175" formatCode="#,#00"/>
    <numFmt numFmtId="176" formatCode="#,"/>
    <numFmt numFmtId="177" formatCode="%#,#00"/>
    <numFmt numFmtId="178" formatCode="#,##0.00\ &quot;€&quot;"/>
    <numFmt numFmtId="179" formatCode="#,##0&quot; Fr&quot;;\-#,##0&quot; Fr&quot;"/>
  </numFmts>
  <fonts count="16" x14ac:knownFonts="1">
    <font>
      <sz val="10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2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u/>
      <sz val="10"/>
      <name val="Arial"/>
      <family val="2"/>
    </font>
    <font>
      <b/>
      <sz val="10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1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ck">
        <color indexed="20"/>
      </top>
      <bottom/>
      <diagonal/>
    </border>
    <border>
      <left/>
      <right/>
      <top style="thin">
        <color indexed="20"/>
      </top>
      <bottom style="thin">
        <color indexed="20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10"/>
      </top>
      <bottom/>
      <diagonal/>
    </border>
    <border>
      <left/>
      <right style="thick">
        <color indexed="10"/>
      </right>
      <top style="thick">
        <color indexed="10"/>
      </top>
      <bottom/>
      <diagonal/>
    </border>
    <border>
      <left/>
      <right style="thick">
        <color indexed="10"/>
      </right>
      <top/>
      <bottom/>
      <diagonal/>
    </border>
    <border>
      <left style="thick">
        <color indexed="10"/>
      </left>
      <right/>
      <top/>
      <bottom/>
      <diagonal/>
    </border>
    <border>
      <left style="thick">
        <color indexed="10"/>
      </left>
      <right/>
      <top/>
      <bottom style="thick">
        <color indexed="10"/>
      </bottom>
      <diagonal/>
    </border>
    <border>
      <left/>
      <right/>
      <top/>
      <bottom style="thick">
        <color indexed="10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/>
      <right style="thick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8">
    <xf numFmtId="0" fontId="0" fillId="0" borderId="0"/>
    <xf numFmtId="170" fontId="9" fillId="0" borderId="0">
      <protection locked="0"/>
    </xf>
    <xf numFmtId="171" fontId="2" fillId="0" borderId="0" applyFont="0" applyFill="0" applyBorder="0" applyAlignment="0" applyProtection="0"/>
    <xf numFmtId="172" fontId="9" fillId="0" borderId="0">
      <protection locked="0"/>
    </xf>
    <xf numFmtId="173" fontId="2" fillId="0" borderId="0" applyFont="0" applyFill="0" applyBorder="0" applyAlignment="0" applyProtection="0"/>
    <xf numFmtId="174" fontId="9" fillId="0" borderId="0">
      <protection locked="0"/>
    </xf>
    <xf numFmtId="175" fontId="9" fillId="0" borderId="0">
      <protection locked="0"/>
    </xf>
    <xf numFmtId="176" fontId="10" fillId="0" borderId="0">
      <protection locked="0"/>
    </xf>
    <xf numFmtId="176" fontId="10" fillId="0" borderId="0"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177" fontId="9" fillId="0" borderId="0">
      <protection locked="0"/>
    </xf>
    <xf numFmtId="0" fontId="11" fillId="0" borderId="0"/>
    <xf numFmtId="0" fontId="14" fillId="0" borderId="0"/>
    <xf numFmtId="0" fontId="1" fillId="0" borderId="0"/>
    <xf numFmtId="0" fontId="2" fillId="0" borderId="0"/>
    <xf numFmtId="0" fontId="14" fillId="0" borderId="0"/>
    <xf numFmtId="176" fontId="9" fillId="0" borderId="1">
      <protection locked="0"/>
    </xf>
    <xf numFmtId="0" fontId="15" fillId="0" borderId="23" applyNumberFormat="0" applyFill="0" applyAlignment="0" applyProtection="0"/>
  </cellStyleXfs>
  <cellXfs count="134">
    <xf numFmtId="0" fontId="0" fillId="0" borderId="0" xfId="0"/>
    <xf numFmtId="0" fontId="0" fillId="2" borderId="0" xfId="0" applyFill="1" applyBorder="1" applyAlignment="1" applyProtection="1">
      <alignment horizontal="left"/>
      <protection locked="0" hidden="1"/>
    </xf>
    <xf numFmtId="0" fontId="3" fillId="3" borderId="2" xfId="0" applyFont="1" applyFill="1" applyBorder="1" applyAlignment="1" applyProtection="1">
      <alignment horizontal="left"/>
      <protection hidden="1"/>
    </xf>
    <xf numFmtId="0" fontId="0" fillId="3" borderId="2" xfId="0" applyNumberFormat="1" applyFill="1" applyBorder="1" applyAlignment="1" applyProtection="1">
      <protection hidden="1"/>
    </xf>
    <xf numFmtId="164" fontId="0" fillId="3" borderId="2" xfId="0" applyNumberFormat="1" applyFill="1" applyBorder="1" applyAlignment="1" applyProtection="1">
      <protection hidden="1"/>
    </xf>
    <xf numFmtId="0" fontId="0" fillId="3" borderId="0" xfId="0" applyFill="1"/>
    <xf numFmtId="0" fontId="3" fillId="3" borderId="0" xfId="0" applyFont="1" applyFill="1" applyBorder="1" applyAlignment="1" applyProtection="1">
      <alignment horizontal="left"/>
      <protection hidden="1"/>
    </xf>
    <xf numFmtId="164" fontId="0" fillId="3" borderId="0" xfId="0" applyNumberFormat="1" applyFill="1" applyBorder="1" applyAlignment="1" applyProtection="1">
      <protection hidden="1"/>
    </xf>
    <xf numFmtId="0" fontId="0" fillId="3" borderId="0" xfId="0" applyNumberFormat="1" applyFill="1" applyBorder="1" applyAlignment="1" applyProtection="1">
      <protection hidden="1"/>
    </xf>
    <xf numFmtId="0" fontId="0" fillId="3" borderId="0" xfId="0" applyFill="1" applyBorder="1" applyAlignment="1" applyProtection="1">
      <alignment horizontal="left"/>
      <protection hidden="1"/>
    </xf>
    <xf numFmtId="164" fontId="2" fillId="3" borderId="0" xfId="0" applyNumberFormat="1" applyFont="1" applyFill="1" applyBorder="1" applyAlignment="1" applyProtection="1">
      <protection hidden="1"/>
    </xf>
    <xf numFmtId="166" fontId="0" fillId="3" borderId="0" xfId="0" applyNumberFormat="1" applyFill="1" applyBorder="1" applyAlignment="1" applyProtection="1">
      <protection hidden="1"/>
    </xf>
    <xf numFmtId="164" fontId="2" fillId="3" borderId="3" xfId="0" applyNumberFormat="1" applyFont="1" applyFill="1" applyBorder="1" applyAlignment="1" applyProtection="1">
      <protection hidden="1"/>
    </xf>
    <xf numFmtId="0" fontId="2" fillId="3" borderId="0" xfId="14" applyFont="1" applyFill="1" applyBorder="1" applyAlignment="1" applyProtection="1">
      <alignment horizontal="left"/>
      <protection hidden="1"/>
    </xf>
    <xf numFmtId="0" fontId="0" fillId="3" borderId="0" xfId="0" applyFill="1" applyProtection="1"/>
    <xf numFmtId="0" fontId="3" fillId="3" borderId="0" xfId="14" applyFont="1" applyFill="1" applyBorder="1" applyAlignment="1" applyProtection="1">
      <alignment horizontal="left"/>
      <protection hidden="1"/>
    </xf>
    <xf numFmtId="0" fontId="3" fillId="3" borderId="0" xfId="0" quotePrefix="1" applyFont="1" applyFill="1" applyBorder="1" applyAlignment="1" applyProtection="1">
      <alignment horizontal="left"/>
      <protection hidden="1"/>
    </xf>
    <xf numFmtId="164" fontId="2" fillId="3" borderId="4" xfId="0" applyNumberFormat="1" applyFont="1" applyFill="1" applyBorder="1" applyAlignment="1" applyProtection="1">
      <alignment horizontal="left"/>
      <protection hidden="1"/>
    </xf>
    <xf numFmtId="0" fontId="0" fillId="3" borderId="0" xfId="0" applyFill="1" applyProtection="1">
      <protection hidden="1"/>
    </xf>
    <xf numFmtId="0" fontId="2" fillId="3" borderId="0" xfId="0" applyFont="1" applyFill="1" applyBorder="1" applyAlignment="1" applyProtection="1">
      <alignment horizontal="left"/>
      <protection hidden="1"/>
    </xf>
    <xf numFmtId="166" fontId="0" fillId="3" borderId="0" xfId="0" applyNumberFormat="1" applyFill="1" applyBorder="1" applyAlignment="1" applyProtection="1">
      <alignment horizontal="left"/>
      <protection hidden="1"/>
    </xf>
    <xf numFmtId="0" fontId="2" fillId="3" borderId="4" xfId="14" applyFont="1" applyFill="1" applyBorder="1" applyAlignment="1" applyProtection="1">
      <alignment horizontal="left"/>
      <protection hidden="1"/>
    </xf>
    <xf numFmtId="0" fontId="2" fillId="3" borderId="4" xfId="0" applyFont="1" applyFill="1" applyBorder="1" applyProtection="1">
      <protection hidden="1"/>
    </xf>
    <xf numFmtId="0" fontId="0" fillId="3" borderId="0" xfId="0" applyFill="1" applyBorder="1" applyProtection="1">
      <protection hidden="1"/>
    </xf>
    <xf numFmtId="0" fontId="2" fillId="3" borderId="0" xfId="0" applyFont="1" applyFill="1" applyBorder="1" applyProtection="1">
      <protection hidden="1"/>
    </xf>
    <xf numFmtId="0" fontId="0" fillId="3" borderId="5" xfId="0" applyFill="1" applyBorder="1" applyAlignment="1" applyProtection="1">
      <alignment horizontal="left"/>
      <protection hidden="1"/>
    </xf>
    <xf numFmtId="0" fontId="2" fillId="3" borderId="0" xfId="0" applyFont="1" applyFill="1" applyProtection="1">
      <protection hidden="1"/>
    </xf>
    <xf numFmtId="166" fontId="0" fillId="3" borderId="0" xfId="0" applyNumberFormat="1" applyFill="1" applyProtection="1">
      <protection hidden="1"/>
    </xf>
    <xf numFmtId="3" fontId="2" fillId="3" borderId="0" xfId="0" applyNumberFormat="1" applyFont="1" applyFill="1"/>
    <xf numFmtId="3" fontId="2" fillId="3" borderId="0" xfId="0" applyNumberFormat="1" applyFont="1" applyFill="1" applyProtection="1">
      <protection hidden="1"/>
    </xf>
    <xf numFmtId="0" fontId="5" fillId="3" borderId="0" xfId="0" applyFont="1" applyFill="1" applyProtection="1">
      <protection hidden="1"/>
    </xf>
    <xf numFmtId="3" fontId="2" fillId="3" borderId="0" xfId="0" applyNumberFormat="1" applyFont="1" applyFill="1" applyProtection="1"/>
    <xf numFmtId="3" fontId="2" fillId="3" borderId="0" xfId="0" quotePrefix="1" applyNumberFormat="1" applyFont="1" applyFill="1" applyAlignment="1" applyProtection="1">
      <alignment horizontal="left"/>
      <protection hidden="1"/>
    </xf>
    <xf numFmtId="3" fontId="2" fillId="3" borderId="0" xfId="0" applyNumberFormat="1" applyFont="1" applyFill="1" applyBorder="1" applyProtection="1">
      <protection hidden="1"/>
    </xf>
    <xf numFmtId="0" fontId="0" fillId="3" borderId="0" xfId="0" applyFill="1" applyBorder="1"/>
    <xf numFmtId="168" fontId="6" fillId="3" borderId="6" xfId="0" applyNumberFormat="1" applyFont="1" applyFill="1" applyBorder="1" applyAlignment="1" applyProtection="1">
      <alignment horizontal="center"/>
      <protection hidden="1"/>
    </xf>
    <xf numFmtId="0" fontId="6" fillId="3" borderId="6" xfId="0" applyFont="1" applyFill="1" applyBorder="1" applyAlignment="1" applyProtection="1">
      <alignment horizontal="center"/>
      <protection hidden="1"/>
    </xf>
    <xf numFmtId="0" fontId="6" fillId="3" borderId="7" xfId="0" applyFont="1" applyFill="1" applyBorder="1" applyAlignment="1" applyProtection="1">
      <alignment horizontal="center"/>
      <protection hidden="1"/>
    </xf>
    <xf numFmtId="167" fontId="7" fillId="3" borderId="6" xfId="0" applyNumberFormat="1" applyFont="1" applyFill="1" applyBorder="1" applyProtection="1">
      <protection hidden="1"/>
    </xf>
    <xf numFmtId="168" fontId="7" fillId="3" borderId="6" xfId="0" applyNumberFormat="1" applyFont="1" applyFill="1" applyBorder="1" applyProtection="1">
      <protection hidden="1"/>
    </xf>
    <xf numFmtId="169" fontId="7" fillId="3" borderId="6" xfId="0" applyNumberFormat="1" applyFont="1" applyFill="1" applyBorder="1" applyProtection="1">
      <protection hidden="1"/>
    </xf>
    <xf numFmtId="169" fontId="7" fillId="3" borderId="7" xfId="0" applyNumberFormat="1" applyFont="1" applyFill="1" applyBorder="1" applyProtection="1">
      <protection hidden="1"/>
    </xf>
    <xf numFmtId="0" fontId="7" fillId="3" borderId="8" xfId="0" applyFont="1" applyFill="1" applyBorder="1" applyProtection="1">
      <protection hidden="1"/>
    </xf>
    <xf numFmtId="0" fontId="7" fillId="3" borderId="0" xfId="0" applyFont="1" applyFill="1" applyBorder="1" applyProtection="1">
      <protection hidden="1"/>
    </xf>
    <xf numFmtId="0" fontId="8" fillId="3" borderId="9" xfId="0" applyFont="1" applyFill="1" applyBorder="1" applyProtection="1">
      <protection hidden="1"/>
    </xf>
    <xf numFmtId="0" fontId="7" fillId="3" borderId="0" xfId="0" applyFont="1" applyFill="1" applyProtection="1">
      <protection hidden="1"/>
    </xf>
    <xf numFmtId="168" fontId="6" fillId="3" borderId="0" xfId="0" applyNumberFormat="1" applyFont="1" applyFill="1" applyBorder="1" applyAlignment="1" applyProtection="1">
      <alignment horizontal="center"/>
      <protection hidden="1"/>
    </xf>
    <xf numFmtId="0" fontId="7" fillId="3" borderId="9" xfId="0" applyFont="1" applyFill="1" applyBorder="1" applyProtection="1">
      <protection hidden="1"/>
    </xf>
    <xf numFmtId="167" fontId="6" fillId="3" borderId="6" xfId="0" applyNumberFormat="1" applyFont="1" applyFill="1" applyBorder="1" applyProtection="1">
      <protection hidden="1"/>
    </xf>
    <xf numFmtId="165" fontId="3" fillId="4" borderId="0" xfId="0" applyNumberFormat="1" applyFont="1" applyFill="1" applyBorder="1" applyAlignment="1" applyProtection="1">
      <alignment horizontal="left"/>
      <protection locked="0" hidden="1"/>
    </xf>
    <xf numFmtId="0" fontId="3" fillId="4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/>
      <protection hidden="1"/>
    </xf>
    <xf numFmtId="0" fontId="2" fillId="2" borderId="0" xfId="14" applyFont="1" applyFill="1" applyBorder="1" applyAlignment="1" applyProtection="1">
      <alignment horizontal="left"/>
      <protection locked="0" hidden="1"/>
    </xf>
    <xf numFmtId="0" fontId="3" fillId="5" borderId="10" xfId="14" applyFont="1" applyFill="1" applyBorder="1" applyAlignment="1" applyProtection="1">
      <alignment horizontal="left"/>
      <protection hidden="1"/>
    </xf>
    <xf numFmtId="0" fontId="3" fillId="5" borderId="11" xfId="0" applyFont="1" applyFill="1" applyBorder="1" applyAlignment="1" applyProtection="1">
      <alignment horizontal="left"/>
      <protection hidden="1"/>
    </xf>
    <xf numFmtId="0" fontId="2" fillId="5" borderId="10" xfId="0" applyFont="1" applyFill="1" applyBorder="1" applyAlignment="1" applyProtection="1">
      <alignment horizontal="left"/>
      <protection hidden="1"/>
    </xf>
    <xf numFmtId="0" fontId="0" fillId="4" borderId="0" xfId="0" applyFill="1" applyBorder="1" applyAlignment="1" applyProtection="1">
      <alignment horizontal="left"/>
      <protection locked="0" hidden="1"/>
    </xf>
    <xf numFmtId="0" fontId="3" fillId="6" borderId="10" xfId="14" applyFont="1" applyFill="1" applyBorder="1" applyAlignment="1" applyProtection="1">
      <alignment horizontal="left"/>
      <protection hidden="1"/>
    </xf>
    <xf numFmtId="0" fontId="0" fillId="6" borderId="11" xfId="0" applyFill="1" applyBorder="1" applyAlignment="1" applyProtection="1">
      <alignment horizontal="left"/>
      <protection hidden="1"/>
    </xf>
    <xf numFmtId="0" fontId="2" fillId="6" borderId="12" xfId="0" applyFont="1" applyFill="1" applyBorder="1" applyAlignment="1" applyProtection="1">
      <alignment horizontal="left"/>
      <protection hidden="1"/>
    </xf>
    <xf numFmtId="0" fontId="3" fillId="7" borderId="12" xfId="14" applyFont="1" applyFill="1" applyBorder="1" applyAlignment="1" applyProtection="1">
      <alignment horizontal="left"/>
      <protection hidden="1"/>
    </xf>
    <xf numFmtId="0" fontId="2" fillId="3" borderId="0" xfId="14" applyFill="1" applyProtection="1">
      <protection hidden="1"/>
    </xf>
    <xf numFmtId="0" fontId="12" fillId="3" borderId="13" xfId="14" applyFont="1" applyFill="1" applyBorder="1" applyAlignment="1" applyProtection="1">
      <alignment horizontal="left"/>
      <protection hidden="1"/>
    </xf>
    <xf numFmtId="164" fontId="2" fillId="3" borderId="13" xfId="14" applyNumberFormat="1" applyFill="1" applyBorder="1" applyAlignment="1" applyProtection="1">
      <protection hidden="1"/>
    </xf>
    <xf numFmtId="0" fontId="2" fillId="3" borderId="13" xfId="14" applyFill="1" applyBorder="1"/>
    <xf numFmtId="0" fontId="2" fillId="3" borderId="14" xfId="14" applyNumberFormat="1" applyFill="1" applyBorder="1" applyAlignment="1" applyProtection="1">
      <protection hidden="1"/>
    </xf>
    <xf numFmtId="0" fontId="2" fillId="3" borderId="0" xfId="14" applyFill="1" applyBorder="1" applyAlignment="1" applyProtection="1">
      <alignment horizontal="left"/>
      <protection hidden="1"/>
    </xf>
    <xf numFmtId="164" fontId="2" fillId="3" borderId="0" xfId="14" applyNumberFormat="1" applyFill="1" applyBorder="1" applyAlignment="1" applyProtection="1">
      <protection hidden="1"/>
    </xf>
    <xf numFmtId="0" fontId="2" fillId="3" borderId="0" xfId="14" applyFill="1"/>
    <xf numFmtId="0" fontId="2" fillId="3" borderId="15" xfId="14" applyNumberFormat="1" applyFill="1" applyBorder="1" applyAlignment="1" applyProtection="1">
      <protection hidden="1"/>
    </xf>
    <xf numFmtId="164" fontId="2" fillId="3" borderId="15" xfId="14" applyNumberFormat="1" applyFill="1" applyBorder="1" applyAlignment="1" applyProtection="1">
      <protection hidden="1"/>
    </xf>
    <xf numFmtId="0" fontId="2" fillId="3" borderId="15" xfId="14" applyFill="1" applyBorder="1"/>
    <xf numFmtId="0" fontId="12" fillId="3" borderId="0" xfId="14" applyFont="1" applyFill="1" applyBorder="1" applyAlignment="1" applyProtection="1">
      <alignment horizontal="left"/>
      <protection hidden="1"/>
    </xf>
    <xf numFmtId="0" fontId="2" fillId="3" borderId="16" xfId="14" applyFill="1" applyBorder="1" applyAlignment="1" applyProtection="1">
      <alignment horizontal="left"/>
      <protection hidden="1"/>
    </xf>
    <xf numFmtId="0" fontId="2" fillId="4" borderId="0" xfId="14" applyFill="1" applyBorder="1" applyAlignment="1" applyProtection="1">
      <alignment horizontal="center"/>
      <protection locked="0" hidden="1"/>
    </xf>
    <xf numFmtId="0" fontId="3" fillId="3" borderId="16" xfId="14" quotePrefix="1" applyFont="1" applyFill="1" applyBorder="1" applyAlignment="1" applyProtection="1">
      <alignment horizontal="left"/>
      <protection hidden="1"/>
    </xf>
    <xf numFmtId="164" fontId="2" fillId="3" borderId="0" xfId="14" applyNumberFormat="1" applyFill="1" applyBorder="1" applyAlignment="1" applyProtection="1">
      <alignment horizontal="left"/>
      <protection hidden="1"/>
    </xf>
    <xf numFmtId="164" fontId="2" fillId="3" borderId="0" xfId="14" applyNumberFormat="1" applyFont="1" applyFill="1" applyBorder="1" applyAlignment="1" applyProtection="1">
      <alignment horizontal="left"/>
      <protection hidden="1"/>
    </xf>
    <xf numFmtId="0" fontId="2" fillId="3" borderId="16" xfId="14" applyFont="1" applyFill="1" applyBorder="1" applyAlignment="1" applyProtection="1">
      <alignment horizontal="left"/>
      <protection hidden="1"/>
    </xf>
    <xf numFmtId="0" fontId="2" fillId="3" borderId="16" xfId="14" applyFill="1" applyBorder="1" applyProtection="1">
      <protection hidden="1"/>
    </xf>
    <xf numFmtId="0" fontId="2" fillId="3" borderId="16" xfId="14" applyFill="1" applyBorder="1"/>
    <xf numFmtId="164" fontId="2" fillId="3" borderId="0" xfId="14" applyNumberFormat="1" applyFont="1" applyFill="1" applyBorder="1" applyAlignment="1" applyProtection="1">
      <protection hidden="1"/>
    </xf>
    <xf numFmtId="0" fontId="2" fillId="3" borderId="17" xfId="14" applyFill="1" applyBorder="1"/>
    <xf numFmtId="0" fontId="2" fillId="3" borderId="18" xfId="14" applyFill="1" applyBorder="1"/>
    <xf numFmtId="164" fontId="2" fillId="3" borderId="18" xfId="14" applyNumberFormat="1" applyFont="1" applyFill="1" applyBorder="1" applyAlignment="1" applyProtection="1">
      <protection hidden="1"/>
    </xf>
    <xf numFmtId="0" fontId="2" fillId="0" borderId="0" xfId="14" applyProtection="1">
      <protection hidden="1"/>
    </xf>
    <xf numFmtId="0" fontId="2" fillId="0" borderId="0" xfId="14" applyFont="1" applyProtection="1">
      <protection hidden="1"/>
    </xf>
    <xf numFmtId="166" fontId="2" fillId="0" borderId="0" xfId="14" applyNumberFormat="1" applyProtection="1">
      <protection hidden="1"/>
    </xf>
    <xf numFmtId="169" fontId="7" fillId="8" borderId="0" xfId="14" applyNumberFormat="1" applyFont="1" applyFill="1" applyBorder="1" applyProtection="1">
      <protection hidden="1"/>
    </xf>
    <xf numFmtId="178" fontId="7" fillId="8" borderId="0" xfId="14" applyNumberFormat="1" applyFont="1" applyFill="1" applyBorder="1" applyProtection="1">
      <protection hidden="1"/>
    </xf>
    <xf numFmtId="179" fontId="7" fillId="8" borderId="0" xfId="14" applyNumberFormat="1" applyFont="1" applyFill="1" applyBorder="1" applyProtection="1">
      <protection hidden="1"/>
    </xf>
    <xf numFmtId="0" fontId="2" fillId="3" borderId="0" xfId="14" applyFill="1" applyBorder="1" applyProtection="1">
      <protection hidden="1"/>
    </xf>
    <xf numFmtId="0" fontId="7" fillId="8" borderId="0" xfId="14" applyFont="1" applyFill="1" applyBorder="1" applyProtection="1">
      <protection hidden="1"/>
    </xf>
    <xf numFmtId="167" fontId="6" fillId="8" borderId="0" xfId="14" applyNumberFormat="1" applyFont="1" applyFill="1" applyBorder="1" applyProtection="1">
      <protection hidden="1"/>
    </xf>
    <xf numFmtId="3" fontId="2" fillId="9" borderId="0" xfId="0" applyNumberFormat="1" applyFont="1" applyFill="1" applyProtection="1">
      <protection hidden="1"/>
    </xf>
    <xf numFmtId="3" fontId="4" fillId="9" borderId="0" xfId="9" applyNumberFormat="1" applyFill="1" applyAlignment="1" applyProtection="1">
      <protection hidden="1"/>
    </xf>
    <xf numFmtId="2" fontId="0" fillId="3" borderId="0" xfId="0" applyNumberFormat="1" applyFill="1" applyBorder="1" applyAlignment="1" applyProtection="1">
      <alignment horizontal="right"/>
      <protection hidden="1"/>
    </xf>
    <xf numFmtId="2" fontId="2" fillId="3" borderId="0" xfId="0" applyNumberFormat="1" applyFont="1" applyFill="1" applyProtection="1">
      <protection hidden="1"/>
    </xf>
    <xf numFmtId="4" fontId="2" fillId="3" borderId="0" xfId="0" applyNumberFormat="1" applyFont="1" applyFill="1" applyProtection="1">
      <protection hidden="1"/>
    </xf>
    <xf numFmtId="0" fontId="3" fillId="10" borderId="2" xfId="0" applyFont="1" applyFill="1" applyBorder="1" applyAlignment="1" applyProtection="1">
      <alignment horizontal="left"/>
      <protection hidden="1"/>
    </xf>
    <xf numFmtId="0" fontId="4" fillId="9" borderId="0" xfId="9" applyFill="1" applyAlignment="1" applyProtection="1">
      <protection hidden="1"/>
    </xf>
    <xf numFmtId="178" fontId="0" fillId="4" borderId="0" xfId="0" applyNumberFormat="1" applyFill="1" applyBorder="1" applyAlignment="1" applyProtection="1">
      <alignment horizontal="right"/>
      <protection locked="0" hidden="1"/>
    </xf>
    <xf numFmtId="178" fontId="0" fillId="10" borderId="3" xfId="0" applyNumberFormat="1" applyFill="1" applyBorder="1" applyAlignment="1" applyProtection="1">
      <alignment horizontal="right"/>
      <protection hidden="1"/>
    </xf>
    <xf numFmtId="178" fontId="2" fillId="11" borderId="0" xfId="14" applyNumberFormat="1" applyFill="1" applyBorder="1" applyAlignment="1" applyProtection="1">
      <alignment horizontal="right"/>
      <protection locked="0" hidden="1"/>
    </xf>
    <xf numFmtId="178" fontId="0" fillId="4" borderId="0" xfId="0" applyNumberFormat="1" applyFill="1" applyBorder="1" applyAlignment="1" applyProtection="1">
      <alignment horizontal="right"/>
      <protection hidden="1"/>
    </xf>
    <xf numFmtId="178" fontId="0" fillId="12" borderId="4" xfId="0" applyNumberFormat="1" applyFill="1" applyBorder="1" applyAlignment="1" applyProtection="1">
      <alignment horizontal="right"/>
      <protection hidden="1"/>
    </xf>
    <xf numFmtId="178" fontId="0" fillId="3" borderId="0" xfId="0" applyNumberFormat="1" applyFill="1" applyBorder="1" applyAlignment="1" applyProtection="1">
      <alignment horizontal="right"/>
      <protection hidden="1"/>
    </xf>
    <xf numFmtId="178" fontId="0" fillId="2" borderId="4" xfId="0" applyNumberFormat="1" applyFill="1" applyBorder="1" applyAlignment="1" applyProtection="1">
      <alignment horizontal="right"/>
      <protection hidden="1"/>
    </xf>
    <xf numFmtId="178" fontId="0" fillId="5" borderId="12" xfId="0" applyNumberFormat="1" applyFill="1" applyBorder="1" applyAlignment="1" applyProtection="1">
      <alignment horizontal="right"/>
      <protection hidden="1"/>
    </xf>
    <xf numFmtId="178" fontId="0" fillId="6" borderId="12" xfId="0" applyNumberFormat="1" applyFill="1" applyBorder="1" applyAlignment="1" applyProtection="1">
      <alignment horizontal="right"/>
      <protection hidden="1"/>
    </xf>
    <xf numFmtId="178" fontId="2" fillId="4" borderId="13" xfId="14" applyNumberFormat="1" applyFill="1" applyBorder="1" applyAlignment="1" applyProtection="1">
      <alignment horizontal="right"/>
      <protection locked="0" hidden="1"/>
    </xf>
    <xf numFmtId="178" fontId="2" fillId="4" borderId="0" xfId="14" applyNumberFormat="1" applyFill="1" applyBorder="1" applyAlignment="1" applyProtection="1">
      <alignment horizontal="right"/>
      <protection locked="0" hidden="1"/>
    </xf>
    <xf numFmtId="178" fontId="2" fillId="13" borderId="0" xfId="14" applyNumberFormat="1" applyFill="1" applyBorder="1" applyAlignment="1" applyProtection="1">
      <alignment horizontal="right"/>
      <protection hidden="1"/>
    </xf>
    <xf numFmtId="178" fontId="2" fillId="3" borderId="0" xfId="14" applyNumberFormat="1" applyFill="1" applyBorder="1" applyAlignment="1" applyProtection="1">
      <alignment horizontal="right"/>
      <protection hidden="1"/>
    </xf>
    <xf numFmtId="178" fontId="2" fillId="9" borderId="0" xfId="14" applyNumberFormat="1" applyFill="1" applyBorder="1" applyAlignment="1" applyProtection="1">
      <alignment horizontal="right"/>
      <protection hidden="1"/>
    </xf>
    <xf numFmtId="178" fontId="2" fillId="4" borderId="0" xfId="14" applyNumberFormat="1" applyFill="1" applyBorder="1" applyAlignment="1" applyProtection="1">
      <alignment horizontal="right"/>
      <protection hidden="1"/>
    </xf>
    <xf numFmtId="178" fontId="2" fillId="4" borderId="0" xfId="14" applyNumberFormat="1" applyFill="1" applyBorder="1" applyAlignment="1" applyProtection="1">
      <alignment horizontal="right"/>
      <protection locked="0"/>
    </xf>
    <xf numFmtId="178" fontId="2" fillId="3" borderId="0" xfId="14" applyNumberFormat="1" applyFill="1" applyAlignment="1">
      <alignment horizontal="right"/>
    </xf>
    <xf numFmtId="178" fontId="2" fillId="2" borderId="0" xfId="14" applyNumberFormat="1" applyFill="1" applyBorder="1" applyAlignment="1" applyProtection="1">
      <alignment horizontal="right"/>
      <protection hidden="1"/>
    </xf>
    <xf numFmtId="178" fontId="2" fillId="4" borderId="0" xfId="14" applyNumberFormat="1" applyFont="1" applyFill="1" applyBorder="1" applyAlignment="1" applyProtection="1">
      <alignment horizontal="right"/>
      <protection locked="0" hidden="1"/>
    </xf>
    <xf numFmtId="178" fontId="2" fillId="10" borderId="0" xfId="14" applyNumberFormat="1" applyFont="1" applyFill="1" applyBorder="1" applyAlignment="1" applyProtection="1">
      <alignment horizontal="right"/>
      <protection hidden="1"/>
    </xf>
    <xf numFmtId="178" fontId="2" fillId="4" borderId="15" xfId="14" applyNumberFormat="1" applyFill="1" applyBorder="1" applyAlignment="1" applyProtection="1">
      <alignment horizontal="right"/>
      <protection hidden="1"/>
    </xf>
    <xf numFmtId="178" fontId="2" fillId="2" borderId="15" xfId="14" applyNumberFormat="1" applyFill="1" applyBorder="1" applyAlignment="1" applyProtection="1">
      <alignment horizontal="right"/>
      <protection hidden="1"/>
    </xf>
    <xf numFmtId="178" fontId="2" fillId="3" borderId="15" xfId="14" applyNumberFormat="1" applyFill="1" applyBorder="1" applyAlignment="1" applyProtection="1">
      <alignment horizontal="right"/>
      <protection hidden="1"/>
    </xf>
    <xf numFmtId="178" fontId="2" fillId="10" borderId="15" xfId="14" applyNumberFormat="1" applyFill="1" applyBorder="1" applyAlignment="1" applyProtection="1">
      <alignment horizontal="right"/>
      <protection hidden="1"/>
    </xf>
    <xf numFmtId="178" fontId="2" fillId="14" borderId="15" xfId="14" applyNumberFormat="1" applyFill="1" applyBorder="1" applyAlignment="1" applyProtection="1">
      <alignment horizontal="right"/>
      <protection hidden="1"/>
    </xf>
    <xf numFmtId="178" fontId="2" fillId="13" borderId="15" xfId="14" applyNumberFormat="1" applyFill="1" applyBorder="1" applyAlignment="1">
      <alignment horizontal="right"/>
    </xf>
    <xf numFmtId="178" fontId="2" fillId="3" borderId="15" xfId="14" applyNumberFormat="1" applyFill="1" applyBorder="1" applyAlignment="1">
      <alignment horizontal="right"/>
    </xf>
    <xf numFmtId="178" fontId="3" fillId="12" borderId="19" xfId="14" applyNumberFormat="1" applyFont="1" applyFill="1" applyBorder="1" applyAlignment="1">
      <alignment horizontal="right"/>
    </xf>
    <xf numFmtId="0" fontId="0" fillId="3" borderId="20" xfId="0" applyFill="1" applyBorder="1" applyAlignment="1" applyProtection="1">
      <alignment horizontal="left"/>
      <protection hidden="1"/>
    </xf>
    <xf numFmtId="164" fontId="0" fillId="3" borderId="5" xfId="0" applyNumberFormat="1" applyFill="1" applyBorder="1" applyAlignment="1" applyProtection="1">
      <protection hidden="1"/>
    </xf>
    <xf numFmtId="0" fontId="2" fillId="3" borderId="21" xfId="0" applyFont="1" applyFill="1" applyBorder="1" applyProtection="1">
      <protection hidden="1"/>
    </xf>
    <xf numFmtId="178" fontId="0" fillId="15" borderId="4" xfId="0" applyNumberFormat="1" applyFill="1" applyBorder="1" applyAlignment="1" applyProtection="1">
      <alignment horizontal="right"/>
      <protection hidden="1"/>
    </xf>
    <xf numFmtId="0" fontId="0" fillId="3" borderId="22" xfId="0" applyFill="1" applyBorder="1" applyAlignment="1" applyProtection="1">
      <alignment horizontal="left"/>
      <protection hidden="1"/>
    </xf>
  </cellXfs>
  <cellStyles count="18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_VBIWCR" xfId="13"/>
    <cellStyle name="Standaard 3" xfId="14"/>
    <cellStyle name="Standaard 4" xfId="15"/>
    <cellStyle name="Totaal" xfId="17" builtinId="25" hidden="1"/>
    <cellStyle name="Total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VBIWCRAK.xlsx" TargetMode="External"/><Relationship Id="rId3" Type="http://schemas.openxmlformats.org/officeDocument/2006/relationships/hyperlink" Target="VKWKROAK.xls" TargetMode="External"/><Relationship Id="rId7" Type="http://schemas.openxmlformats.org/officeDocument/2006/relationships/hyperlink" Target="VBIWCRDV.xlsx" TargetMode="External"/><Relationship Id="rId12" Type="http://schemas.openxmlformats.org/officeDocument/2006/relationships/comments" Target="../comments1.xml"/><Relationship Id="rId2" Type="http://schemas.openxmlformats.org/officeDocument/2006/relationships/hyperlink" Target="VKWKROAV.xls" TargetMode="External"/><Relationship Id="rId1" Type="http://schemas.openxmlformats.org/officeDocument/2006/relationships/hyperlink" Target="livret.xlsx" TargetMode="External"/><Relationship Id="rId6" Type="http://schemas.openxmlformats.org/officeDocument/2006/relationships/hyperlink" Target="VBIWCRDAC.xlsx" TargetMode="External"/><Relationship Id="rId11" Type="http://schemas.openxmlformats.org/officeDocument/2006/relationships/vmlDrawing" Target="../drawings/vmlDrawing1.vml"/><Relationship Id="rId5" Type="http://schemas.openxmlformats.org/officeDocument/2006/relationships/hyperlink" Target="VKWKRODV.xls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VKWKRODAC.xls" TargetMode="External"/><Relationship Id="rId9" Type="http://schemas.openxmlformats.org/officeDocument/2006/relationships/hyperlink" Target="VBIWCRA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260"/>
  <sheetViews>
    <sheetView tabSelected="1" zoomScaleNormal="100" workbookViewId="0">
      <selection activeCell="B3" sqref="B3"/>
    </sheetView>
  </sheetViews>
  <sheetFormatPr defaultRowHeight="12.75" x14ac:dyDescent="0.2"/>
  <cols>
    <col min="1" max="1" width="25.28515625" style="5" customWidth="1"/>
    <col min="2" max="2" width="18.140625" style="5" customWidth="1"/>
    <col min="3" max="3" width="19.5703125" style="5" bestFit="1" customWidth="1"/>
    <col min="4" max="4" width="15.42578125" style="5" customWidth="1"/>
    <col min="5" max="5" width="16.7109375" style="5" customWidth="1"/>
    <col min="6" max="6" width="12.28515625" style="5" customWidth="1"/>
    <col min="7" max="7" width="15.85546875" style="5" bestFit="1" customWidth="1"/>
    <col min="8" max="16" width="9.140625" style="5"/>
    <col min="17" max="17" width="12.140625" style="5" bestFit="1" customWidth="1"/>
    <col min="18" max="16384" width="9.140625" style="5"/>
  </cols>
  <sheetData>
    <row r="1" spans="1:7" ht="13.5" thickTop="1" x14ac:dyDescent="0.2">
      <c r="A1" s="99" t="s">
        <v>100</v>
      </c>
      <c r="B1" s="99"/>
      <c r="C1" s="99"/>
      <c r="D1" s="2"/>
      <c r="E1" s="3"/>
      <c r="F1" s="4"/>
      <c r="G1" s="4"/>
    </row>
    <row r="2" spans="1:7" x14ac:dyDescent="0.2">
      <c r="A2" s="6"/>
      <c r="B2" s="6"/>
      <c r="C2" s="6"/>
      <c r="D2" s="6"/>
      <c r="E2" s="8"/>
      <c r="F2" s="7"/>
      <c r="G2" s="7"/>
    </row>
    <row r="3" spans="1:7" x14ac:dyDescent="0.2">
      <c r="A3" s="6" t="s">
        <v>0</v>
      </c>
      <c r="B3" s="49"/>
      <c r="C3" s="50"/>
      <c r="D3" s="6"/>
      <c r="E3" s="7"/>
      <c r="F3" s="7"/>
      <c r="G3" s="8"/>
    </row>
    <row r="4" spans="1:7" x14ac:dyDescent="0.2">
      <c r="A4" s="6" t="s">
        <v>1</v>
      </c>
      <c r="B4" s="1"/>
      <c r="C4" s="51"/>
      <c r="F4" s="7"/>
    </row>
    <row r="5" spans="1:7" x14ac:dyDescent="0.2">
      <c r="A5" s="10" t="s">
        <v>2</v>
      </c>
      <c r="B5" s="101">
        <v>0</v>
      </c>
      <c r="C5" s="9"/>
      <c r="D5" s="7"/>
      <c r="E5" s="11"/>
      <c r="F5" s="7"/>
    </row>
    <row r="6" spans="1:7" x14ac:dyDescent="0.2">
      <c r="A6" s="10" t="s">
        <v>3</v>
      </c>
      <c r="B6" s="101"/>
      <c r="C6" s="9"/>
      <c r="D6" s="7"/>
      <c r="E6" s="11"/>
      <c r="F6" s="7"/>
    </row>
    <row r="7" spans="1:7" x14ac:dyDescent="0.2">
      <c r="A7" s="12" t="s">
        <v>4</v>
      </c>
      <c r="B7" s="102">
        <f>SUM(B5:B6)</f>
        <v>0</v>
      </c>
      <c r="C7" s="9"/>
      <c r="D7" s="7"/>
      <c r="E7" s="11"/>
      <c r="F7" s="7"/>
    </row>
    <row r="8" spans="1:7" x14ac:dyDescent="0.2">
      <c r="A8" s="13" t="s">
        <v>5</v>
      </c>
      <c r="B8" s="103"/>
      <c r="C8" s="9"/>
      <c r="D8" s="7"/>
      <c r="E8" s="11"/>
      <c r="F8" s="7"/>
    </row>
    <row r="9" spans="1:7" x14ac:dyDescent="0.2">
      <c r="A9" s="19" t="s">
        <v>6</v>
      </c>
      <c r="B9" s="9"/>
      <c r="C9" s="1" t="s">
        <v>11</v>
      </c>
      <c r="E9" s="14"/>
      <c r="F9" s="7"/>
    </row>
    <row r="10" spans="1:7" x14ac:dyDescent="0.2">
      <c r="A10" s="19" t="s">
        <v>8</v>
      </c>
      <c r="B10" s="9"/>
      <c r="C10" s="1" t="s">
        <v>9</v>
      </c>
      <c r="D10" s="10"/>
      <c r="E10" s="11"/>
      <c r="F10" s="7"/>
    </row>
    <row r="11" spans="1:7" x14ac:dyDescent="0.2">
      <c r="A11" s="19" t="s">
        <v>10</v>
      </c>
      <c r="B11" s="9"/>
      <c r="C11" s="1" t="s">
        <v>11</v>
      </c>
      <c r="F11" s="7"/>
      <c r="G11" s="11"/>
    </row>
    <row r="12" spans="1:7" x14ac:dyDescent="0.2">
      <c r="A12" s="13" t="s">
        <v>12</v>
      </c>
      <c r="B12" s="15"/>
      <c r="C12" s="52" t="s">
        <v>11</v>
      </c>
      <c r="D12" s="9"/>
      <c r="E12" s="10"/>
      <c r="F12" s="7"/>
      <c r="G12" s="11"/>
    </row>
    <row r="13" spans="1:7" ht="13.5" thickBot="1" x14ac:dyDescent="0.25">
      <c r="A13" s="16" t="s">
        <v>13</v>
      </c>
      <c r="B13" s="6"/>
      <c r="C13" s="6"/>
      <c r="F13" s="7"/>
      <c r="G13" s="7"/>
    </row>
    <row r="14" spans="1:7" ht="14.25" thickTop="1" thickBot="1" x14ac:dyDescent="0.25">
      <c r="A14" s="53" t="s">
        <v>14</v>
      </c>
      <c r="B14" s="54"/>
      <c r="C14" s="6"/>
      <c r="D14" s="6"/>
      <c r="E14" s="7"/>
      <c r="F14" s="7"/>
      <c r="G14" s="7"/>
    </row>
    <row r="15" spans="1:7" ht="14.25" thickTop="1" thickBot="1" x14ac:dyDescent="0.25">
      <c r="A15" s="6"/>
      <c r="B15" s="6"/>
      <c r="C15" s="6"/>
      <c r="D15" s="6"/>
      <c r="E15" s="7"/>
      <c r="F15" s="7"/>
      <c r="G15" s="7"/>
    </row>
    <row r="16" spans="1:7" ht="14.25" thickTop="1" thickBot="1" x14ac:dyDescent="0.25">
      <c r="A16" s="17" t="s">
        <v>15</v>
      </c>
      <c r="B16" s="6"/>
      <c r="C16" s="6"/>
      <c r="D16" s="18"/>
      <c r="E16" s="105">
        <f>IF(AND(C9="oui",C12="oui"),F133-250,F133)</f>
        <v>0</v>
      </c>
      <c r="F16" s="18"/>
    </row>
    <row r="17" spans="1:7" ht="13.5" thickTop="1" x14ac:dyDescent="0.2">
      <c r="A17" s="19" t="s">
        <v>16</v>
      </c>
      <c r="B17" s="9"/>
      <c r="C17" s="9"/>
      <c r="D17" s="104">
        <f>F95</f>
        <v>0</v>
      </c>
      <c r="E17" s="106"/>
      <c r="F17" s="10"/>
      <c r="G17" s="11"/>
    </row>
    <row r="18" spans="1:7" x14ac:dyDescent="0.2">
      <c r="A18" s="19" t="s">
        <v>17</v>
      </c>
      <c r="B18" s="9"/>
      <c r="C18" s="9"/>
      <c r="D18" s="101">
        <v>0</v>
      </c>
      <c r="E18" s="106"/>
      <c r="F18" s="7"/>
      <c r="G18" s="7"/>
    </row>
    <row r="19" spans="1:7" x14ac:dyDescent="0.2">
      <c r="A19" s="19" t="s">
        <v>18</v>
      </c>
      <c r="B19" s="56">
        <v>0</v>
      </c>
      <c r="C19" s="9"/>
      <c r="D19" s="104">
        <f>B19*30</f>
        <v>0</v>
      </c>
      <c r="E19" s="106"/>
      <c r="F19" s="7"/>
      <c r="G19" s="7"/>
    </row>
    <row r="20" spans="1:7" x14ac:dyDescent="0.2">
      <c r="A20" s="19" t="s">
        <v>19</v>
      </c>
      <c r="B20" s="9"/>
      <c r="C20" s="9"/>
      <c r="D20" s="101">
        <v>770</v>
      </c>
      <c r="E20" s="106"/>
      <c r="F20" s="7"/>
      <c r="G20" s="7"/>
    </row>
    <row r="21" spans="1:7" ht="13.5" thickBot="1" x14ac:dyDescent="0.25">
      <c r="A21" s="19" t="s">
        <v>95</v>
      </c>
      <c r="B21" s="9"/>
      <c r="C21" s="9"/>
      <c r="D21" s="101">
        <v>0</v>
      </c>
      <c r="E21" s="106"/>
      <c r="F21" s="7"/>
      <c r="G21" s="7"/>
    </row>
    <row r="22" spans="1:7" ht="14.25" thickTop="1" thickBot="1" x14ac:dyDescent="0.25">
      <c r="A22" s="21" t="s">
        <v>20</v>
      </c>
      <c r="B22" s="9"/>
      <c r="C22" s="9"/>
      <c r="D22" s="18"/>
      <c r="E22" s="105">
        <f>SUM(D17:D21)</f>
        <v>770</v>
      </c>
      <c r="F22" s="7"/>
      <c r="G22" s="7"/>
    </row>
    <row r="23" spans="1:7" ht="14.25" thickTop="1" thickBot="1" x14ac:dyDescent="0.25">
      <c r="A23" s="18"/>
      <c r="B23" s="9"/>
      <c r="C23" s="9"/>
      <c r="D23" s="22" t="s">
        <v>21</v>
      </c>
      <c r="E23" s="107">
        <f>(E16+D20)*21%</f>
        <v>161.69999999999999</v>
      </c>
      <c r="F23" s="7"/>
      <c r="G23" s="7"/>
    </row>
    <row r="24" spans="1:7" ht="14.25" thickTop="1" thickBot="1" x14ac:dyDescent="0.25">
      <c r="A24" s="23"/>
      <c r="B24" s="9"/>
      <c r="C24" s="9"/>
      <c r="D24" s="24"/>
      <c r="E24" s="106"/>
      <c r="F24" s="7"/>
      <c r="G24" s="7"/>
    </row>
    <row r="25" spans="1:7" ht="14.25" thickTop="1" thickBot="1" x14ac:dyDescent="0.25">
      <c r="A25" s="55" t="s">
        <v>22</v>
      </c>
      <c r="B25" s="25"/>
      <c r="C25" s="9"/>
      <c r="D25" s="26"/>
      <c r="E25" s="108">
        <f>SUM(E16:E23)</f>
        <v>931.7</v>
      </c>
      <c r="F25" s="7"/>
      <c r="G25" s="7"/>
    </row>
    <row r="26" spans="1:7" ht="14.25" thickTop="1" thickBot="1" x14ac:dyDescent="0.25">
      <c r="A26" s="19"/>
      <c r="B26" s="9"/>
      <c r="C26" s="9"/>
      <c r="D26" s="26"/>
      <c r="E26" s="27"/>
      <c r="F26" s="7"/>
      <c r="G26" s="7"/>
    </row>
    <row r="27" spans="1:7" ht="14.25" thickTop="1" thickBot="1" x14ac:dyDescent="0.25">
      <c r="A27" s="57" t="s">
        <v>23</v>
      </c>
      <c r="B27" s="58"/>
      <c r="C27" s="9"/>
      <c r="D27" s="20"/>
      <c r="E27" s="7"/>
      <c r="F27" s="7"/>
      <c r="G27" s="7"/>
    </row>
    <row r="28" spans="1:7" ht="13.5" thickTop="1" x14ac:dyDescent="0.2">
      <c r="A28" s="19"/>
      <c r="B28" s="9"/>
      <c r="C28" s="9"/>
      <c r="D28" s="20"/>
      <c r="E28" s="7"/>
      <c r="F28" s="7"/>
      <c r="G28" s="7"/>
    </row>
    <row r="29" spans="1:7" x14ac:dyDescent="0.2">
      <c r="A29" s="19" t="s">
        <v>24</v>
      </c>
      <c r="B29" s="9"/>
      <c r="C29" s="9"/>
      <c r="D29" s="101">
        <v>0</v>
      </c>
      <c r="E29" s="7"/>
      <c r="F29" s="7"/>
      <c r="G29" s="7"/>
    </row>
    <row r="30" spans="1:7" x14ac:dyDescent="0.2">
      <c r="A30" s="19" t="s">
        <v>25</v>
      </c>
      <c r="B30" s="9"/>
      <c r="C30" s="9"/>
      <c r="D30" s="101">
        <v>0</v>
      </c>
      <c r="E30" s="7"/>
      <c r="F30" s="7"/>
      <c r="G30" s="7"/>
    </row>
    <row r="31" spans="1:7" x14ac:dyDescent="0.2">
      <c r="A31" s="19" t="s">
        <v>26</v>
      </c>
      <c r="B31" s="9"/>
      <c r="C31" s="9"/>
      <c r="D31" s="101">
        <v>0</v>
      </c>
      <c r="E31" s="7"/>
      <c r="F31" s="7"/>
      <c r="G31" s="7"/>
    </row>
    <row r="32" spans="1:7" x14ac:dyDescent="0.2">
      <c r="A32" s="19" t="s">
        <v>27</v>
      </c>
      <c r="B32" s="9"/>
      <c r="C32" s="9"/>
      <c r="D32" s="101">
        <v>0</v>
      </c>
      <c r="E32" s="7"/>
      <c r="F32" s="7"/>
      <c r="G32" s="7"/>
    </row>
    <row r="33" spans="1:7" ht="13.5" thickBot="1" x14ac:dyDescent="0.25">
      <c r="A33" s="19" t="s">
        <v>28</v>
      </c>
      <c r="B33" s="9"/>
      <c r="C33" s="9"/>
      <c r="D33" s="101">
        <v>0</v>
      </c>
      <c r="E33" s="7"/>
      <c r="F33" s="7"/>
      <c r="G33" s="7"/>
    </row>
    <row r="34" spans="1:7" ht="14.25" thickTop="1" thickBot="1" x14ac:dyDescent="0.25">
      <c r="A34" s="21" t="s">
        <v>29</v>
      </c>
      <c r="B34" s="9"/>
      <c r="C34" s="9"/>
      <c r="D34" s="23"/>
      <c r="E34" s="132">
        <f>SUM(D29:D33)</f>
        <v>0</v>
      </c>
      <c r="F34" s="7"/>
      <c r="G34" s="11"/>
    </row>
    <row r="35" spans="1:7" ht="14.25" thickTop="1" thickBot="1" x14ac:dyDescent="0.25">
      <c r="A35" s="133"/>
      <c r="B35" s="9"/>
      <c r="C35" s="9"/>
      <c r="D35" s="131" t="s">
        <v>21</v>
      </c>
      <c r="E35" s="107">
        <f>(D29+D32+D33)*21%</f>
        <v>0</v>
      </c>
      <c r="F35" s="7"/>
      <c r="G35" s="11"/>
    </row>
    <row r="36" spans="1:7" ht="14.25" thickTop="1" thickBot="1" x14ac:dyDescent="0.25">
      <c r="A36" s="9"/>
      <c r="B36" s="9"/>
      <c r="C36" s="9"/>
      <c r="D36" s="24"/>
      <c r="E36" s="106"/>
      <c r="F36" s="7"/>
      <c r="G36" s="11"/>
    </row>
    <row r="37" spans="1:7" ht="14.25" thickTop="1" thickBot="1" x14ac:dyDescent="0.25">
      <c r="A37" s="59" t="s">
        <v>30</v>
      </c>
      <c r="B37" s="25"/>
      <c r="C37" s="9"/>
      <c r="D37" s="129"/>
      <c r="E37" s="109">
        <f>SUM(E34:E35)</f>
        <v>0</v>
      </c>
      <c r="F37" s="130"/>
      <c r="G37" s="11"/>
    </row>
    <row r="38" spans="1:7" ht="13.5" thickTop="1" x14ac:dyDescent="0.2">
      <c r="A38" s="18"/>
      <c r="B38" s="18"/>
      <c r="C38" s="18"/>
      <c r="D38" s="18"/>
      <c r="E38" s="18"/>
      <c r="F38" s="18"/>
      <c r="G38" s="18"/>
    </row>
    <row r="39" spans="1:7" ht="13.5" thickBot="1" x14ac:dyDescent="0.25">
      <c r="A39" s="18"/>
      <c r="B39" s="18"/>
      <c r="C39" s="18"/>
      <c r="D39" s="18"/>
      <c r="E39" s="18"/>
      <c r="F39" s="18"/>
      <c r="G39" s="18"/>
    </row>
    <row r="40" spans="1:7" ht="14.25" thickTop="1" thickBot="1" x14ac:dyDescent="0.25">
      <c r="A40" s="60" t="s">
        <v>70</v>
      </c>
      <c r="B40" s="61"/>
      <c r="C40" s="61"/>
      <c r="D40" s="61"/>
      <c r="E40" s="61"/>
      <c r="F40" s="61"/>
      <c r="G40" s="61"/>
    </row>
    <row r="41" spans="1:7" ht="14.25" thickTop="1" thickBot="1" x14ac:dyDescent="0.25">
      <c r="A41" s="61"/>
      <c r="B41" s="61"/>
      <c r="C41" s="61"/>
      <c r="D41" s="61"/>
      <c r="E41" s="61"/>
      <c r="F41" s="61"/>
      <c r="G41" s="61"/>
    </row>
    <row r="42" spans="1:7" ht="13.5" thickTop="1" x14ac:dyDescent="0.2">
      <c r="A42" s="62" t="s">
        <v>71</v>
      </c>
      <c r="B42" s="63" t="s">
        <v>72</v>
      </c>
      <c r="C42" s="110">
        <v>0</v>
      </c>
      <c r="D42" s="64"/>
      <c r="E42" s="63"/>
      <c r="F42" s="63"/>
      <c r="G42" s="65"/>
    </row>
    <row r="43" spans="1:7" x14ac:dyDescent="0.2">
      <c r="A43" s="66"/>
      <c r="B43" s="67" t="s">
        <v>73</v>
      </c>
      <c r="C43" s="111">
        <v>0</v>
      </c>
      <c r="D43" s="68"/>
      <c r="E43" s="67"/>
      <c r="F43" s="67"/>
      <c r="G43" s="69"/>
    </row>
    <row r="44" spans="1:7" x14ac:dyDescent="0.2">
      <c r="A44" s="66"/>
      <c r="B44" s="67" t="s">
        <v>4</v>
      </c>
      <c r="C44" s="112">
        <f>SUM(C42:C43)</f>
        <v>0</v>
      </c>
      <c r="D44" s="68"/>
      <c r="E44" s="67"/>
      <c r="F44" s="67"/>
      <c r="G44" s="70"/>
    </row>
    <row r="45" spans="1:7" x14ac:dyDescent="0.2">
      <c r="A45" s="66"/>
      <c r="B45" s="67"/>
      <c r="C45" s="113"/>
      <c r="D45" s="68"/>
      <c r="E45" s="68"/>
      <c r="F45" s="68"/>
      <c r="G45" s="71"/>
    </row>
    <row r="46" spans="1:7" x14ac:dyDescent="0.2">
      <c r="A46" s="72" t="s">
        <v>74</v>
      </c>
      <c r="B46" s="67"/>
      <c r="C46" s="103">
        <v>0</v>
      </c>
      <c r="D46" s="68"/>
      <c r="E46" s="68"/>
      <c r="F46" s="68"/>
      <c r="G46" s="71"/>
    </row>
    <row r="47" spans="1:7" x14ac:dyDescent="0.2">
      <c r="A47" s="73"/>
      <c r="B47" s="66"/>
      <c r="C47" s="66"/>
      <c r="D47" s="68"/>
      <c r="E47" s="68"/>
      <c r="F47" s="68"/>
      <c r="G47" s="71"/>
    </row>
    <row r="48" spans="1:7" x14ac:dyDescent="0.2">
      <c r="A48" s="13" t="s">
        <v>75</v>
      </c>
      <c r="B48" s="66"/>
      <c r="C48" s="74" t="s">
        <v>11</v>
      </c>
      <c r="D48" s="68"/>
      <c r="E48" s="68"/>
      <c r="F48" s="68"/>
      <c r="G48" s="71"/>
    </row>
    <row r="49" spans="1:7" x14ac:dyDescent="0.2">
      <c r="A49" s="19" t="s">
        <v>107</v>
      </c>
      <c r="C49" s="74">
        <v>1</v>
      </c>
      <c r="D49" s="68"/>
      <c r="E49" s="68"/>
      <c r="F49" s="68"/>
      <c r="G49" s="71"/>
    </row>
    <row r="50" spans="1:7" x14ac:dyDescent="0.2">
      <c r="A50" s="75" t="s">
        <v>13</v>
      </c>
      <c r="B50" s="15"/>
      <c r="C50" s="15"/>
      <c r="D50" s="15"/>
      <c r="E50" s="67"/>
      <c r="F50" s="67"/>
      <c r="G50" s="70"/>
    </row>
    <row r="51" spans="1:7" x14ac:dyDescent="0.2">
      <c r="A51" s="73"/>
      <c r="B51" s="66"/>
      <c r="C51" s="66"/>
      <c r="D51" s="76"/>
      <c r="E51" s="67"/>
      <c r="F51" s="77" t="s">
        <v>15</v>
      </c>
      <c r="G51" s="121">
        <f>IF(C48= "oui",E194/2+4.239,E194)</f>
        <v>0</v>
      </c>
    </row>
    <row r="52" spans="1:7" x14ac:dyDescent="0.2">
      <c r="A52" s="13" t="s">
        <v>76</v>
      </c>
      <c r="B52" s="66"/>
      <c r="C52" s="66"/>
      <c r="D52" s="115">
        <f>C44/100</f>
        <v>0</v>
      </c>
      <c r="E52" s="67"/>
      <c r="F52" s="13" t="s">
        <v>77</v>
      </c>
      <c r="G52" s="122">
        <f>G51*21/100</f>
        <v>0</v>
      </c>
    </row>
    <row r="53" spans="1:7" x14ac:dyDescent="0.2">
      <c r="A53" s="13" t="s">
        <v>78</v>
      </c>
      <c r="B53" s="66"/>
      <c r="C53" s="66"/>
      <c r="D53" s="116">
        <v>0</v>
      </c>
      <c r="E53" s="67"/>
      <c r="F53" s="67"/>
      <c r="G53" s="123"/>
    </row>
    <row r="54" spans="1:7" x14ac:dyDescent="0.2">
      <c r="A54" s="66"/>
      <c r="B54" s="66"/>
      <c r="C54" s="66"/>
      <c r="D54" s="113"/>
      <c r="E54" s="67"/>
      <c r="F54" s="67"/>
      <c r="G54" s="123"/>
    </row>
    <row r="55" spans="1:7" x14ac:dyDescent="0.2">
      <c r="A55" s="13" t="s">
        <v>79</v>
      </c>
      <c r="B55" s="66"/>
      <c r="C55" s="114">
        <f>C44*0.3%</f>
        <v>0</v>
      </c>
      <c r="D55" s="117"/>
      <c r="E55" s="67"/>
      <c r="F55" s="67"/>
      <c r="G55" s="123"/>
    </row>
    <row r="56" spans="1:7" x14ac:dyDescent="0.2">
      <c r="A56" s="13" t="s">
        <v>80</v>
      </c>
      <c r="B56" s="66"/>
      <c r="C56" s="114">
        <f>A82*C49</f>
        <v>87.31</v>
      </c>
      <c r="D56" s="117"/>
      <c r="E56" s="67"/>
      <c r="F56" s="67"/>
      <c r="G56" s="123"/>
    </row>
    <row r="57" spans="1:7" x14ac:dyDescent="0.2">
      <c r="A57" s="13" t="s">
        <v>81</v>
      </c>
      <c r="B57" s="66"/>
      <c r="C57" s="66"/>
      <c r="D57" s="115">
        <f>IF((D180-C55-C56)&lt;22,D180+50,D180)</f>
        <v>150</v>
      </c>
      <c r="E57" s="67"/>
      <c r="F57" s="67"/>
      <c r="G57" s="123"/>
    </row>
    <row r="58" spans="1:7" x14ac:dyDescent="0.2">
      <c r="A58" s="13"/>
      <c r="B58" s="66"/>
      <c r="C58" s="66"/>
      <c r="D58" s="113"/>
      <c r="E58" s="67"/>
      <c r="F58" s="67"/>
      <c r="G58" s="123"/>
    </row>
    <row r="59" spans="1:7" x14ac:dyDescent="0.2">
      <c r="A59" s="13" t="s">
        <v>82</v>
      </c>
      <c r="B59" s="66"/>
      <c r="C59" s="66"/>
      <c r="D59" s="115">
        <f>50</f>
        <v>50</v>
      </c>
      <c r="E59" s="67"/>
      <c r="F59" s="67"/>
      <c r="G59" s="123"/>
    </row>
    <row r="60" spans="1:7" x14ac:dyDescent="0.2">
      <c r="A60" s="66"/>
      <c r="B60" s="66"/>
      <c r="C60" s="13" t="s">
        <v>77</v>
      </c>
      <c r="D60" s="118">
        <f>D59*21%</f>
        <v>10.5</v>
      </c>
      <c r="E60" s="67"/>
      <c r="F60" s="67"/>
      <c r="G60" s="123"/>
    </row>
    <row r="61" spans="1:7" x14ac:dyDescent="0.2">
      <c r="A61" s="66"/>
      <c r="B61" s="66"/>
      <c r="C61" s="13"/>
      <c r="D61" s="113"/>
      <c r="E61" s="67"/>
      <c r="F61" s="67"/>
      <c r="G61" s="123"/>
    </row>
    <row r="62" spans="1:7" x14ac:dyDescent="0.2">
      <c r="A62" s="13" t="s">
        <v>19</v>
      </c>
      <c r="B62" s="66"/>
      <c r="C62" s="66"/>
      <c r="D62" s="119">
        <f>660</f>
        <v>660</v>
      </c>
      <c r="E62" s="67"/>
      <c r="F62" s="67"/>
      <c r="G62" s="123"/>
    </row>
    <row r="63" spans="1:7" x14ac:dyDescent="0.2">
      <c r="A63" s="66"/>
      <c r="B63" s="66"/>
      <c r="C63" s="13" t="s">
        <v>77</v>
      </c>
      <c r="D63" s="118">
        <f>D62*21%</f>
        <v>138.6</v>
      </c>
      <c r="E63" s="67"/>
      <c r="F63" s="67"/>
      <c r="G63" s="123"/>
    </row>
    <row r="64" spans="1:7" x14ac:dyDescent="0.2">
      <c r="A64" s="66"/>
      <c r="B64" s="66"/>
      <c r="C64" s="13"/>
      <c r="D64" s="113"/>
      <c r="E64" s="67"/>
      <c r="F64" s="67"/>
      <c r="G64" s="123"/>
    </row>
    <row r="65" spans="1:23" x14ac:dyDescent="0.2">
      <c r="A65" s="13" t="s">
        <v>24</v>
      </c>
      <c r="B65" s="66"/>
      <c r="C65" s="13"/>
      <c r="D65" s="111">
        <v>0</v>
      </c>
      <c r="E65" s="67"/>
      <c r="F65" s="67"/>
      <c r="G65" s="123"/>
    </row>
    <row r="66" spans="1:23" x14ac:dyDescent="0.2">
      <c r="A66" s="78"/>
      <c r="B66" s="66"/>
      <c r="C66" s="13" t="s">
        <v>77</v>
      </c>
      <c r="D66" s="118">
        <f>D65*21%</f>
        <v>0</v>
      </c>
      <c r="E66" s="67"/>
      <c r="F66" s="67"/>
      <c r="G66" s="123"/>
    </row>
    <row r="67" spans="1:23" x14ac:dyDescent="0.2">
      <c r="A67" s="73"/>
      <c r="B67" s="66"/>
      <c r="C67" s="66"/>
      <c r="D67" s="113"/>
      <c r="E67" s="67"/>
      <c r="F67" s="67"/>
      <c r="G67" s="123"/>
    </row>
    <row r="68" spans="1:23" x14ac:dyDescent="0.2">
      <c r="A68" s="73"/>
      <c r="B68" s="66"/>
      <c r="C68" s="66" t="s">
        <v>83</v>
      </c>
      <c r="D68" s="120">
        <f>SUM(D52,D53,D57,D59,D62,D65)</f>
        <v>860</v>
      </c>
      <c r="E68" s="67"/>
      <c r="F68" s="77" t="s">
        <v>84</v>
      </c>
      <c r="G68" s="124">
        <f>G51</f>
        <v>0</v>
      </c>
    </row>
    <row r="69" spans="1:23" x14ac:dyDescent="0.2">
      <c r="A69" s="73"/>
      <c r="B69" s="66"/>
      <c r="C69" s="66"/>
      <c r="D69" s="66"/>
      <c r="E69" s="67"/>
      <c r="F69" s="66" t="s">
        <v>83</v>
      </c>
      <c r="G69" s="124">
        <f>D68</f>
        <v>860</v>
      </c>
    </row>
    <row r="70" spans="1:23" x14ac:dyDescent="0.2">
      <c r="A70" s="73"/>
      <c r="B70" s="66"/>
      <c r="C70" s="66"/>
      <c r="D70" s="66"/>
      <c r="E70" s="67"/>
      <c r="F70" s="77" t="s">
        <v>85</v>
      </c>
      <c r="G70" s="125">
        <f>SUM(G68+D68)</f>
        <v>860</v>
      </c>
    </row>
    <row r="71" spans="1:23" x14ac:dyDescent="0.2">
      <c r="A71" s="79"/>
      <c r="B71" s="61"/>
      <c r="C71" s="61"/>
      <c r="D71" s="61"/>
      <c r="E71" s="61"/>
      <c r="F71" s="61"/>
      <c r="G71" s="123"/>
    </row>
    <row r="72" spans="1:23" x14ac:dyDescent="0.2">
      <c r="A72" s="80"/>
      <c r="B72" s="68"/>
      <c r="C72" s="68"/>
      <c r="D72" s="68"/>
      <c r="E72" s="68"/>
      <c r="F72" s="81" t="s">
        <v>21</v>
      </c>
      <c r="G72" s="126">
        <f>SUM(D60,D63,D66,G52)</f>
        <v>149.1</v>
      </c>
    </row>
    <row r="73" spans="1:23" ht="13.5" thickBot="1" x14ac:dyDescent="0.25">
      <c r="A73" s="80"/>
      <c r="B73" s="68"/>
      <c r="C73" s="68"/>
      <c r="D73" s="68"/>
      <c r="E73" s="68"/>
      <c r="F73" s="68"/>
      <c r="G73" s="127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</row>
    <row r="74" spans="1:23" ht="14.25" thickTop="1" thickBot="1" x14ac:dyDescent="0.25">
      <c r="A74" s="82"/>
      <c r="B74" s="83"/>
      <c r="C74" s="83"/>
      <c r="D74" s="83"/>
      <c r="E74" s="83"/>
      <c r="F74" s="84" t="s">
        <v>86</v>
      </c>
      <c r="G74" s="128">
        <f>SUM(G70:G72)</f>
        <v>1009.1</v>
      </c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</row>
    <row r="75" spans="1:23" ht="13.5" thickTop="1" x14ac:dyDescent="0.2">
      <c r="A75" s="18"/>
      <c r="B75" s="29"/>
      <c r="C75" s="29"/>
      <c r="D75" s="29"/>
      <c r="E75" s="29"/>
      <c r="F75" s="29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</row>
    <row r="76" spans="1:23" x14ac:dyDescent="0.2">
      <c r="A76" s="18"/>
      <c r="B76" s="29"/>
      <c r="C76" s="100" t="s">
        <v>96</v>
      </c>
      <c r="D76" s="100" t="s">
        <v>97</v>
      </c>
      <c r="E76" s="94"/>
      <c r="F76" s="29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</row>
    <row r="77" spans="1:23" x14ac:dyDescent="0.2">
      <c r="A77" s="18"/>
      <c r="B77" s="29"/>
      <c r="C77" s="94"/>
      <c r="D77" s="94"/>
      <c r="E77" s="94"/>
      <c r="F77" s="29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</row>
    <row r="78" spans="1:23" x14ac:dyDescent="0.2">
      <c r="A78" s="18"/>
      <c r="B78" s="29"/>
      <c r="C78" s="95" t="s">
        <v>98</v>
      </c>
      <c r="D78" s="95" t="s">
        <v>99</v>
      </c>
      <c r="E78" s="94"/>
      <c r="F78" s="29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</row>
    <row r="79" spans="1:23" x14ac:dyDescent="0.2">
      <c r="A79" s="18"/>
      <c r="B79" s="29"/>
      <c r="C79" s="94"/>
      <c r="D79" s="94"/>
      <c r="E79" s="94"/>
      <c r="F79" s="29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</row>
    <row r="80" spans="1:23" x14ac:dyDescent="0.2">
      <c r="A80" s="18"/>
      <c r="B80" s="29"/>
      <c r="C80" s="100" t="s">
        <v>69</v>
      </c>
      <c r="D80" s="94"/>
      <c r="E80" s="94"/>
      <c r="F80" s="29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</row>
    <row r="81" spans="1:23" hidden="1" x14ac:dyDescent="0.2">
      <c r="A81" s="18"/>
      <c r="B81" s="29"/>
      <c r="C81" s="29"/>
      <c r="D81" s="29"/>
      <c r="E81" s="29"/>
      <c r="F81" s="29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</row>
    <row r="82" spans="1:23" hidden="1" x14ac:dyDescent="0.2">
      <c r="A82" s="18">
        <f>(A141+ROUNDDOWN((C42+C43-1)/C142,0)*A142)+20</f>
        <v>87.31</v>
      </c>
      <c r="B82" s="29"/>
      <c r="C82" s="29"/>
      <c r="D82" s="29"/>
      <c r="E82" s="29"/>
      <c r="F82" s="29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</row>
    <row r="83" spans="1:23" hidden="1" x14ac:dyDescent="0.2">
      <c r="A83" s="26" t="s">
        <v>9</v>
      </c>
      <c r="B83" s="29"/>
      <c r="C83" s="29" t="s">
        <v>7</v>
      </c>
      <c r="D83" s="29" t="s">
        <v>7</v>
      </c>
      <c r="E83" s="29" t="s">
        <v>7</v>
      </c>
      <c r="F83" s="29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</row>
    <row r="84" spans="1:23" ht="15.75" hidden="1" x14ac:dyDescent="0.25">
      <c r="A84" s="30" t="s">
        <v>31</v>
      </c>
      <c r="B84" s="30"/>
      <c r="C84" s="29" t="s">
        <v>11</v>
      </c>
      <c r="D84" s="29" t="s">
        <v>11</v>
      </c>
      <c r="E84" s="29" t="s">
        <v>11</v>
      </c>
      <c r="F84" s="29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</row>
    <row r="85" spans="1:23" ht="15.75" hidden="1" x14ac:dyDescent="0.25">
      <c r="A85" s="30" t="s">
        <v>32</v>
      </c>
      <c r="B85" s="30"/>
      <c r="C85" s="29"/>
      <c r="D85" s="29"/>
      <c r="E85" s="29"/>
      <c r="F85" s="29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</row>
    <row r="86" spans="1:23" ht="15.75" hidden="1" x14ac:dyDescent="0.25">
      <c r="A86" s="30" t="s">
        <v>33</v>
      </c>
      <c r="B86" s="30"/>
      <c r="C86" s="96">
        <f>B7*12.5/100</f>
        <v>0</v>
      </c>
      <c r="D86" s="97"/>
      <c r="E86" s="97"/>
      <c r="F86" s="97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</row>
    <row r="87" spans="1:23" ht="15.75" hidden="1" x14ac:dyDescent="0.25">
      <c r="A87" s="30" t="s">
        <v>34</v>
      </c>
      <c r="B87" s="30"/>
      <c r="C87" s="97">
        <f>B7*10%</f>
        <v>0</v>
      </c>
      <c r="D87" s="97"/>
      <c r="E87" s="97"/>
      <c r="F87" s="97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</row>
    <row r="88" spans="1:23" ht="15.75" hidden="1" x14ac:dyDescent="0.25">
      <c r="A88" s="30" t="s">
        <v>35</v>
      </c>
      <c r="B88" s="30"/>
      <c r="C88" s="98">
        <f>IF(B7&gt;150000,9000+(B7-150000)*12.5%,B7*6%)</f>
        <v>0</v>
      </c>
      <c r="D88" s="98">
        <f>IF(B7&gt;160000,9600+(B7-160000)*12.5%,B7*6%)</f>
        <v>0</v>
      </c>
      <c r="E88" s="97"/>
      <c r="F88" s="97">
        <f>IF(AND(C9="oui",C10="P.A.",C11="oui"),C89,0)</f>
        <v>0</v>
      </c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</row>
    <row r="89" spans="1:23" ht="15.75" hidden="1" x14ac:dyDescent="0.25">
      <c r="A89" s="30" t="s">
        <v>36</v>
      </c>
      <c r="B89" s="30"/>
      <c r="C89" s="98">
        <f>IF(B7&gt;150000,7500+(B7-150000)*10%,B7*5%)</f>
        <v>0</v>
      </c>
      <c r="D89" s="98">
        <f>IF(B7&gt;160000,8000+(B7-160000)*10%,B7*5%)</f>
        <v>0</v>
      </c>
      <c r="E89" s="97"/>
      <c r="F89" s="97">
        <f>IF(AND(C9="oui",C10="P.A.",C11="non"),C88,0)</f>
        <v>0</v>
      </c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</row>
    <row r="90" spans="1:23" ht="15.75" hidden="1" x14ac:dyDescent="0.25">
      <c r="A90" s="30" t="s">
        <v>37</v>
      </c>
      <c r="B90" s="30"/>
      <c r="C90" s="97"/>
      <c r="D90" s="97"/>
      <c r="E90" s="97"/>
      <c r="F90" s="97">
        <f>IF(AND(C9="non",C11="oui"),C87,0)</f>
        <v>0</v>
      </c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</row>
    <row r="91" spans="1:23" ht="15.75" hidden="1" x14ac:dyDescent="0.25">
      <c r="A91" s="30" t="s">
        <v>38</v>
      </c>
      <c r="B91" s="30"/>
      <c r="C91" s="97"/>
      <c r="D91" s="97"/>
      <c r="E91" s="97"/>
      <c r="F91" s="97">
        <f>IF(AND(C9="non",C11="non"),C86,0)</f>
        <v>0</v>
      </c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</row>
    <row r="92" spans="1:23" ht="15.75" hidden="1" x14ac:dyDescent="0.25">
      <c r="A92" s="30" t="s">
        <v>39</v>
      </c>
      <c r="B92" s="30"/>
      <c r="C92" s="97"/>
      <c r="D92" s="97"/>
      <c r="E92" s="97"/>
      <c r="F92" s="97">
        <f>IF(AND(C9="oui",C10&lt;&gt;"P.A.",C11="oui"),D89,0)</f>
        <v>0</v>
      </c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</row>
    <row r="93" spans="1:23" ht="15.75" hidden="1" x14ac:dyDescent="0.25">
      <c r="A93" s="30" t="s">
        <v>101</v>
      </c>
      <c r="B93" s="30"/>
      <c r="C93" s="97"/>
      <c r="D93" s="97"/>
      <c r="E93" s="97"/>
      <c r="F93" s="97">
        <f>IF(AND(C9="oui",C10&lt;&gt;"P.A.",C11="non"),D88,0)</f>
        <v>0</v>
      </c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</row>
    <row r="94" spans="1:23" ht="15.75" hidden="1" x14ac:dyDescent="0.25">
      <c r="A94" s="30" t="s">
        <v>40</v>
      </c>
      <c r="B94" s="30"/>
      <c r="C94" s="97"/>
      <c r="D94" s="97"/>
      <c r="E94" s="97"/>
      <c r="F94" s="97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</row>
    <row r="95" spans="1:23" ht="15.75" hidden="1" x14ac:dyDescent="0.25">
      <c r="A95" s="30" t="s">
        <v>41</v>
      </c>
      <c r="B95" s="30"/>
      <c r="C95" s="97"/>
      <c r="D95" s="97"/>
      <c r="E95" s="97"/>
      <c r="F95" s="97">
        <f>SUM(F88:F94)</f>
        <v>0</v>
      </c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</row>
    <row r="96" spans="1:23" ht="15.75" hidden="1" x14ac:dyDescent="0.25">
      <c r="A96" s="30" t="s">
        <v>42</v>
      </c>
      <c r="B96" s="30"/>
      <c r="C96" s="29"/>
      <c r="D96" s="29"/>
      <c r="E96" s="29"/>
      <c r="F96" s="29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</row>
    <row r="97" spans="1:23" ht="15.75" hidden="1" x14ac:dyDescent="0.25">
      <c r="A97" s="30" t="s">
        <v>102</v>
      </c>
      <c r="B97" s="30"/>
      <c r="C97" s="29"/>
      <c r="D97" s="29"/>
      <c r="E97" s="29"/>
      <c r="F97" s="29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</row>
    <row r="98" spans="1:23" ht="15.75" hidden="1" x14ac:dyDescent="0.25">
      <c r="A98" s="30" t="s">
        <v>43</v>
      </c>
      <c r="B98" s="30"/>
      <c r="C98" s="29"/>
      <c r="D98" s="29"/>
      <c r="E98" s="29"/>
      <c r="F98" s="29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</row>
    <row r="99" spans="1:23" ht="15.75" hidden="1" x14ac:dyDescent="0.25">
      <c r="A99" s="30" t="s">
        <v>44</v>
      </c>
      <c r="B99" s="30"/>
      <c r="C99" s="29"/>
      <c r="D99" s="29"/>
      <c r="E99" s="29"/>
      <c r="F99" s="29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</row>
    <row r="100" spans="1:23" ht="15.75" hidden="1" x14ac:dyDescent="0.25">
      <c r="A100" s="30" t="s">
        <v>45</v>
      </c>
      <c r="B100" s="30"/>
      <c r="C100" s="29"/>
      <c r="D100" s="29"/>
      <c r="E100" s="29"/>
      <c r="F100" s="29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</row>
    <row r="101" spans="1:23" ht="15.75" hidden="1" x14ac:dyDescent="0.25">
      <c r="A101" s="30" t="s">
        <v>46</v>
      </c>
      <c r="B101" s="29"/>
      <c r="C101" s="29"/>
      <c r="D101" s="29"/>
      <c r="E101" s="29"/>
      <c r="F101" s="29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</row>
    <row r="102" spans="1:23" ht="15.75" hidden="1" x14ac:dyDescent="0.25">
      <c r="A102" s="30" t="s">
        <v>47</v>
      </c>
      <c r="B102" s="29"/>
      <c r="C102" s="29"/>
      <c r="D102" s="29"/>
      <c r="E102" s="29"/>
      <c r="F102" s="29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</row>
    <row r="103" spans="1:23" ht="15.75" hidden="1" x14ac:dyDescent="0.25">
      <c r="A103" s="30" t="s">
        <v>48</v>
      </c>
      <c r="B103" s="29"/>
      <c r="C103" s="29"/>
      <c r="D103" s="29"/>
      <c r="E103" s="29"/>
      <c r="F103" s="29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</row>
    <row r="104" spans="1:23" ht="15.75" hidden="1" x14ac:dyDescent="0.25">
      <c r="A104" s="30" t="s">
        <v>49</v>
      </c>
      <c r="B104" s="29"/>
      <c r="C104" s="29"/>
      <c r="D104" s="29"/>
      <c r="E104" s="29"/>
      <c r="F104" s="29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</row>
    <row r="105" spans="1:23" ht="15.75" hidden="1" x14ac:dyDescent="0.25">
      <c r="A105" s="30" t="s">
        <v>50</v>
      </c>
      <c r="B105" s="29"/>
      <c r="C105" s="29"/>
      <c r="D105" s="29"/>
      <c r="E105" s="29"/>
      <c r="F105" s="29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</row>
    <row r="106" spans="1:23" ht="15.75" hidden="1" x14ac:dyDescent="0.25">
      <c r="A106" s="30" t="s">
        <v>51</v>
      </c>
      <c r="B106" s="29"/>
      <c r="C106" s="29"/>
      <c r="D106" s="29"/>
      <c r="E106" s="29"/>
      <c r="F106" s="29"/>
      <c r="G106" s="28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28"/>
      <c r="V106" s="28"/>
      <c r="W106" s="28"/>
    </row>
    <row r="107" spans="1:23" ht="15.75" hidden="1" x14ac:dyDescent="0.25">
      <c r="A107" s="30" t="s">
        <v>52</v>
      </c>
      <c r="B107" s="29"/>
      <c r="C107" s="29"/>
      <c r="D107" s="29"/>
      <c r="E107" s="29"/>
      <c r="F107" s="29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28"/>
      <c r="V107" s="28"/>
      <c r="W107" s="28"/>
    </row>
    <row r="108" spans="1:23" ht="15.75" hidden="1" x14ac:dyDescent="0.25">
      <c r="A108" s="30" t="s">
        <v>53</v>
      </c>
      <c r="B108" s="20"/>
      <c r="C108" s="29"/>
      <c r="D108" s="29"/>
      <c r="E108" s="29"/>
      <c r="F108" s="29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28"/>
      <c r="V108" s="28"/>
      <c r="W108" s="28"/>
    </row>
    <row r="109" spans="1:23" ht="15.75" hidden="1" x14ac:dyDescent="0.25">
      <c r="A109" s="30" t="s">
        <v>54</v>
      </c>
      <c r="B109" s="20"/>
      <c r="C109" s="29"/>
      <c r="D109" s="29"/>
      <c r="E109" s="29"/>
      <c r="F109" s="29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28"/>
      <c r="V109" s="28"/>
      <c r="W109" s="28"/>
    </row>
    <row r="110" spans="1:23" ht="15.75" hidden="1" x14ac:dyDescent="0.25">
      <c r="A110" s="30" t="s">
        <v>55</v>
      </c>
      <c r="B110" s="29"/>
      <c r="C110" s="29"/>
      <c r="D110" s="29"/>
      <c r="E110" s="29"/>
      <c r="F110" s="29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28"/>
      <c r="V110" s="28"/>
      <c r="W110" s="28"/>
    </row>
    <row r="111" spans="1:23" ht="15.75" hidden="1" x14ac:dyDescent="0.25">
      <c r="A111" s="30" t="s">
        <v>103</v>
      </c>
      <c r="B111" s="29"/>
      <c r="C111" s="29"/>
      <c r="D111" s="29"/>
      <c r="E111" s="29"/>
      <c r="F111" s="29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28"/>
      <c r="V111" s="28"/>
      <c r="W111" s="28"/>
    </row>
    <row r="112" spans="1:23" ht="15.75" hidden="1" x14ac:dyDescent="0.25">
      <c r="A112" s="30" t="s">
        <v>104</v>
      </c>
      <c r="B112" s="29"/>
      <c r="C112" s="29"/>
      <c r="D112" s="29"/>
      <c r="E112" s="29"/>
      <c r="F112" s="29"/>
      <c r="G112" s="31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29"/>
      <c r="S112" s="29"/>
      <c r="T112" s="29"/>
      <c r="U112" s="29"/>
      <c r="V112" s="29"/>
      <c r="W112" s="29"/>
    </row>
    <row r="113" spans="1:39" ht="15.75" hidden="1" x14ac:dyDescent="0.25">
      <c r="A113" s="30" t="s">
        <v>56</v>
      </c>
      <c r="B113" s="32"/>
      <c r="C113" s="29"/>
      <c r="D113" s="29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  <c r="V113" s="33"/>
      <c r="W113" s="33"/>
      <c r="X113" s="34"/>
      <c r="Y113" s="34"/>
      <c r="Z113" s="34"/>
      <c r="AA113" s="34"/>
      <c r="AB113" s="34"/>
      <c r="AC113" s="34"/>
      <c r="AD113" s="34"/>
      <c r="AE113" s="34"/>
      <c r="AF113" s="34"/>
      <c r="AG113" s="34"/>
      <c r="AH113" s="34"/>
      <c r="AI113" s="34"/>
      <c r="AJ113" s="34"/>
      <c r="AK113" s="34"/>
      <c r="AL113" s="34"/>
      <c r="AM113" s="34"/>
    </row>
    <row r="114" spans="1:39" ht="15.75" hidden="1" x14ac:dyDescent="0.25">
      <c r="A114" s="30" t="s">
        <v>57</v>
      </c>
      <c r="B114" s="18"/>
      <c r="C114" s="18"/>
      <c r="D114" s="18"/>
      <c r="E114" s="33"/>
      <c r="F114" s="33"/>
      <c r="G114" s="3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34"/>
      <c r="Y114" s="34"/>
      <c r="Z114" s="34"/>
      <c r="AA114" s="34"/>
      <c r="AB114" s="34"/>
      <c r="AC114" s="34"/>
      <c r="AD114" s="34"/>
      <c r="AE114" s="34"/>
      <c r="AF114" s="34"/>
      <c r="AG114" s="34"/>
      <c r="AH114" s="34"/>
      <c r="AI114" s="34"/>
      <c r="AJ114" s="34"/>
      <c r="AK114" s="34"/>
      <c r="AL114" s="34"/>
      <c r="AM114" s="34"/>
    </row>
    <row r="115" spans="1:39" ht="15.75" hidden="1" x14ac:dyDescent="0.25">
      <c r="A115" s="30" t="s">
        <v>105</v>
      </c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</row>
    <row r="116" spans="1:39" ht="15.75" hidden="1" x14ac:dyDescent="0.25">
      <c r="A116" s="30" t="s">
        <v>106</v>
      </c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</row>
    <row r="117" spans="1:39" ht="15.75" hidden="1" x14ac:dyDescent="0.25">
      <c r="A117" s="30" t="s">
        <v>58</v>
      </c>
      <c r="B117" s="18"/>
      <c r="C117" s="18" t="s">
        <v>61</v>
      </c>
      <c r="D117" s="18" t="s">
        <v>62</v>
      </c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</row>
    <row r="118" spans="1:39" ht="15.75" hidden="1" x14ac:dyDescent="0.25">
      <c r="A118" s="30" t="s">
        <v>59</v>
      </c>
      <c r="B118" s="18"/>
      <c r="C118" s="18"/>
      <c r="D118" s="18">
        <v>525</v>
      </c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</row>
    <row r="119" spans="1:39" ht="15.75" hidden="1" x14ac:dyDescent="0.25">
      <c r="A119" s="30" t="s">
        <v>60</v>
      </c>
      <c r="B119" s="18"/>
      <c r="C119" s="18"/>
      <c r="D119" s="18">
        <v>100</v>
      </c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</row>
    <row r="120" spans="1:39" ht="15.75" hidden="1" x14ac:dyDescent="0.25">
      <c r="A120" s="30" t="s">
        <v>63</v>
      </c>
      <c r="B120" s="18"/>
      <c r="C120" s="18"/>
      <c r="D120" s="18">
        <v>675</v>
      </c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</row>
    <row r="121" spans="1:39" ht="15.75" hidden="1" x14ac:dyDescent="0.25">
      <c r="A121" s="30" t="s">
        <v>64</v>
      </c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</row>
    <row r="122" spans="1:39" hidden="1" x14ac:dyDescent="0.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</row>
    <row r="123" spans="1:39" hidden="1" x14ac:dyDescent="0.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</row>
    <row r="124" spans="1:39" ht="14.25" hidden="1" x14ac:dyDescent="0.2">
      <c r="A124" s="35" t="s">
        <v>65</v>
      </c>
      <c r="B124" s="35"/>
      <c r="C124" s="35" t="s">
        <v>65</v>
      </c>
      <c r="D124" s="36" t="s">
        <v>66</v>
      </c>
      <c r="E124" s="37"/>
      <c r="F124" s="35" t="s">
        <v>67</v>
      </c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</row>
    <row r="125" spans="1:39" ht="15" hidden="1" x14ac:dyDescent="0.25">
      <c r="A125" s="38">
        <v>0</v>
      </c>
      <c r="B125" s="39"/>
      <c r="C125" s="38">
        <v>7500</v>
      </c>
      <c r="D125" s="40">
        <v>4.5600000000000002E-2</v>
      </c>
      <c r="E125" s="41"/>
      <c r="F125" s="38">
        <f>IF($B$7&lt;C125,$B$7*D125,C125*D125)</f>
        <v>0</v>
      </c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</row>
    <row r="126" spans="1:39" ht="15" hidden="1" x14ac:dyDescent="0.25">
      <c r="A126" s="38">
        <v>7500</v>
      </c>
      <c r="B126" s="39"/>
      <c r="C126" s="38">
        <v>17500</v>
      </c>
      <c r="D126" s="40">
        <v>2.8500000000000001E-2</v>
      </c>
      <c r="E126" s="41"/>
      <c r="F126" s="39" t="str">
        <f t="shared" ref="F126:F131" si="0">IF($B$7&lt;=A126," ",IF($B$7&lt;C126,($B$7-C125)*D126,(C126-A126)*D126))</f>
        <v xml:space="preserve"> </v>
      </c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</row>
    <row r="127" spans="1:39" ht="15" hidden="1" x14ac:dyDescent="0.25">
      <c r="A127" s="38">
        <v>17500</v>
      </c>
      <c r="B127" s="39"/>
      <c r="C127" s="38">
        <v>30000</v>
      </c>
      <c r="D127" s="40">
        <v>2.2800000000000001E-2</v>
      </c>
      <c r="E127" s="41"/>
      <c r="F127" s="39" t="str">
        <f t="shared" si="0"/>
        <v xml:space="preserve"> </v>
      </c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</row>
    <row r="128" spans="1:39" ht="15" hidden="1" x14ac:dyDescent="0.25">
      <c r="A128" s="38">
        <v>30000</v>
      </c>
      <c r="B128" s="39"/>
      <c r="C128" s="38">
        <v>45495</v>
      </c>
      <c r="D128" s="40">
        <v>1.7100000000000001E-2</v>
      </c>
      <c r="E128" s="41"/>
      <c r="F128" s="39" t="str">
        <f t="shared" si="0"/>
        <v xml:space="preserve"> </v>
      </c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</row>
    <row r="129" spans="1:23" ht="15" hidden="1" x14ac:dyDescent="0.25">
      <c r="A129" s="38">
        <v>45495</v>
      </c>
      <c r="B129" s="39"/>
      <c r="C129" s="38">
        <v>64095</v>
      </c>
      <c r="D129" s="40">
        <v>1.14E-2</v>
      </c>
      <c r="E129" s="41"/>
      <c r="F129" s="39" t="str">
        <f t="shared" si="0"/>
        <v xml:space="preserve"> </v>
      </c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</row>
    <row r="130" spans="1:23" ht="15" hidden="1" x14ac:dyDescent="0.25">
      <c r="A130" s="38">
        <v>64095</v>
      </c>
      <c r="B130" s="39"/>
      <c r="C130" s="38">
        <v>250095</v>
      </c>
      <c r="D130" s="40">
        <v>5.7000000000000002E-3</v>
      </c>
      <c r="E130" s="41"/>
      <c r="F130" s="39" t="str">
        <f t="shared" si="0"/>
        <v xml:space="preserve"> </v>
      </c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</row>
    <row r="131" spans="1:23" ht="15" hidden="1" x14ac:dyDescent="0.25">
      <c r="A131" s="38">
        <v>250095</v>
      </c>
      <c r="B131" s="39"/>
      <c r="C131" s="38">
        <f>$B$7</f>
        <v>0</v>
      </c>
      <c r="D131" s="40">
        <v>5.6999999999999998E-4</v>
      </c>
      <c r="E131" s="41"/>
      <c r="F131" s="39" t="str">
        <f t="shared" si="0"/>
        <v xml:space="preserve"> </v>
      </c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</row>
    <row r="132" spans="1:23" ht="15" hidden="1" x14ac:dyDescent="0.25">
      <c r="A132" s="42"/>
      <c r="B132" s="43"/>
      <c r="C132" s="43"/>
      <c r="D132" s="44"/>
      <c r="E132" s="45"/>
      <c r="F132" s="45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</row>
    <row r="133" spans="1:23" ht="15" hidden="1" x14ac:dyDescent="0.25">
      <c r="A133" s="35" t="s">
        <v>68</v>
      </c>
      <c r="B133" s="46"/>
      <c r="C133" s="43"/>
      <c r="D133" s="47"/>
      <c r="E133" s="45"/>
      <c r="F133" s="48">
        <f>SUM(F125:F132)</f>
        <v>0</v>
      </c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</row>
    <row r="134" spans="1:23" hidden="1" x14ac:dyDescent="0.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</row>
    <row r="135" spans="1:23" hidden="1" x14ac:dyDescent="0.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  <c r="W135" s="18"/>
    </row>
    <row r="136" spans="1:23" hidden="1" x14ac:dyDescent="0.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</row>
    <row r="137" spans="1:23" hidden="1" x14ac:dyDescent="0.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  <c r="W137" s="18"/>
    </row>
    <row r="138" spans="1:23" hidden="1" x14ac:dyDescent="0.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  <c r="W138" s="18"/>
    </row>
    <row r="139" spans="1:23" hidden="1" x14ac:dyDescent="0.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  <c r="W139" s="18"/>
    </row>
    <row r="140" spans="1:23" hidden="1" x14ac:dyDescent="0.2">
      <c r="A140" s="85" t="s">
        <v>87</v>
      </c>
      <c r="B140" s="85"/>
      <c r="C140" s="85"/>
      <c r="D140" s="85"/>
      <c r="E140" s="85"/>
      <c r="F140" s="85" t="s">
        <v>88</v>
      </c>
      <c r="G140" s="85"/>
      <c r="H140" s="85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  <c r="W140" s="18"/>
    </row>
    <row r="141" spans="1:23" hidden="1" x14ac:dyDescent="0.2">
      <c r="A141" s="85">
        <v>67.31</v>
      </c>
      <c r="B141" s="85" t="s">
        <v>89</v>
      </c>
      <c r="C141" s="85">
        <v>25000</v>
      </c>
      <c r="D141" s="85"/>
      <c r="E141" s="85"/>
      <c r="F141" s="85"/>
      <c r="G141" s="85"/>
      <c r="H141" s="85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  <c r="W141" s="18"/>
    </row>
    <row r="142" spans="1:23" hidden="1" x14ac:dyDescent="0.2">
      <c r="A142" s="85">
        <v>23.56</v>
      </c>
      <c r="B142" s="85" t="s">
        <v>90</v>
      </c>
      <c r="C142" s="85">
        <v>25000</v>
      </c>
      <c r="D142" s="85" t="s">
        <v>91</v>
      </c>
      <c r="E142" s="85"/>
      <c r="F142" s="85"/>
      <c r="G142" s="85"/>
      <c r="H142" s="85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  <c r="W142" s="18"/>
    </row>
    <row r="143" spans="1:23" hidden="1" x14ac:dyDescent="0.2">
      <c r="A143" s="85"/>
      <c r="B143" s="85"/>
      <c r="C143" s="85"/>
      <c r="D143" s="85"/>
      <c r="E143" s="85"/>
      <c r="F143" s="85"/>
      <c r="G143" s="85"/>
      <c r="H143" s="85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  <c r="W143" s="18"/>
    </row>
    <row r="144" spans="1:23" hidden="1" x14ac:dyDescent="0.2">
      <c r="A144" s="85"/>
      <c r="B144" s="85"/>
      <c r="C144" s="85"/>
      <c r="D144" s="85"/>
      <c r="E144" s="85"/>
      <c r="F144" s="85"/>
      <c r="G144" s="85"/>
      <c r="H144" s="85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  <c r="W144" s="18"/>
    </row>
    <row r="145" spans="1:23" hidden="1" x14ac:dyDescent="0.2">
      <c r="A145" s="85"/>
      <c r="B145" s="85"/>
      <c r="C145" s="85"/>
      <c r="D145" s="85"/>
      <c r="E145" s="85"/>
      <c r="F145" s="85"/>
      <c r="G145" s="85">
        <v>720</v>
      </c>
      <c r="H145" s="85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  <c r="W145" s="18"/>
    </row>
    <row r="146" spans="1:23" hidden="1" x14ac:dyDescent="0.2">
      <c r="A146" s="85" t="s">
        <v>92</v>
      </c>
      <c r="B146" s="85"/>
      <c r="C146" s="85" t="s">
        <v>65</v>
      </c>
      <c r="D146" s="85" t="s">
        <v>93</v>
      </c>
      <c r="E146" s="85"/>
      <c r="F146" s="85"/>
      <c r="G146" s="85"/>
      <c r="H146" s="85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  <c r="W146" s="18"/>
    </row>
    <row r="147" spans="1:23" hidden="1" x14ac:dyDescent="0.2">
      <c r="A147" s="85"/>
      <c r="B147" s="85"/>
      <c r="C147" s="85">
        <v>0</v>
      </c>
      <c r="D147" s="85">
        <v>575</v>
      </c>
      <c r="E147" s="85"/>
      <c r="F147" s="85"/>
      <c r="G147" s="85"/>
      <c r="H147" s="85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  <c r="W147" s="18"/>
    </row>
    <row r="148" spans="1:23" hidden="1" x14ac:dyDescent="0.2">
      <c r="A148" s="85"/>
      <c r="B148" s="85"/>
      <c r="C148" s="85"/>
      <c r="D148" s="85"/>
      <c r="E148" s="85"/>
      <c r="F148" s="85"/>
      <c r="G148" s="85"/>
      <c r="H148" s="85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  <c r="W148" s="18"/>
    </row>
    <row r="149" spans="1:23" hidden="1" x14ac:dyDescent="0.2">
      <c r="A149" s="85"/>
      <c r="B149" s="85"/>
      <c r="C149" s="85"/>
      <c r="D149" s="85"/>
      <c r="E149" s="85"/>
      <c r="F149" s="86" t="s">
        <v>7</v>
      </c>
      <c r="G149" s="85"/>
      <c r="H149" s="85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  <c r="W149" s="18"/>
    </row>
    <row r="150" spans="1:23" hidden="1" x14ac:dyDescent="0.2">
      <c r="A150" s="85"/>
      <c r="B150" s="85"/>
      <c r="C150" s="85"/>
      <c r="D150" s="85"/>
      <c r="E150" s="85"/>
      <c r="F150" s="86" t="s">
        <v>11</v>
      </c>
      <c r="G150" s="85"/>
      <c r="H150" s="85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  <c r="W150" s="18"/>
    </row>
    <row r="151" spans="1:23" hidden="1" x14ac:dyDescent="0.2">
      <c r="A151" s="85">
        <v>920</v>
      </c>
      <c r="B151" s="85"/>
      <c r="C151" s="85"/>
      <c r="D151" s="85"/>
      <c r="E151" s="85"/>
      <c r="F151" s="85"/>
      <c r="G151" s="85"/>
      <c r="H151" s="85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</row>
    <row r="152" spans="1:23" hidden="1" x14ac:dyDescent="0.2">
      <c r="A152" s="85"/>
      <c r="B152" s="85"/>
      <c r="C152" s="85"/>
      <c r="D152" s="85"/>
      <c r="E152" s="85"/>
      <c r="F152" s="85"/>
      <c r="G152" s="85"/>
      <c r="H152" s="85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</row>
    <row r="153" spans="1:23" hidden="1" x14ac:dyDescent="0.2">
      <c r="A153" s="85"/>
      <c r="B153" s="85"/>
      <c r="C153" s="85"/>
      <c r="D153" s="85"/>
      <c r="E153" s="85"/>
      <c r="F153" s="85"/>
      <c r="G153" s="85"/>
      <c r="H153" s="85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  <c r="W153" s="18"/>
    </row>
    <row r="154" spans="1:23" hidden="1" x14ac:dyDescent="0.2">
      <c r="A154" s="85"/>
      <c r="B154" s="85"/>
      <c r="C154" s="85"/>
      <c r="D154" s="85"/>
      <c r="E154" s="85"/>
      <c r="F154" s="85"/>
      <c r="G154" s="85"/>
      <c r="H154" s="85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  <c r="W154" s="18"/>
    </row>
    <row r="155" spans="1:23" hidden="1" x14ac:dyDescent="0.2">
      <c r="A155" s="85"/>
      <c r="B155" s="85"/>
      <c r="C155" s="85"/>
      <c r="D155" s="85"/>
      <c r="E155" s="85"/>
      <c r="F155" s="85"/>
      <c r="G155" s="85"/>
      <c r="H155" s="85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  <c r="W155" s="18"/>
    </row>
    <row r="156" spans="1:23" hidden="1" x14ac:dyDescent="0.2">
      <c r="A156" s="85"/>
      <c r="B156" s="85"/>
      <c r="C156" s="85"/>
      <c r="D156" s="85"/>
      <c r="E156" s="85"/>
      <c r="F156" s="85"/>
      <c r="G156" s="85"/>
      <c r="H156" s="85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  <c r="W156" s="18"/>
    </row>
    <row r="157" spans="1:23" hidden="1" x14ac:dyDescent="0.2">
      <c r="A157" s="85"/>
      <c r="B157" s="85"/>
      <c r="C157" s="85"/>
      <c r="D157" s="85"/>
      <c r="E157" s="85"/>
      <c r="F157" s="85"/>
      <c r="G157" s="85"/>
      <c r="H157" s="85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  <c r="W157" s="18"/>
    </row>
    <row r="158" spans="1:23" hidden="1" x14ac:dyDescent="0.2">
      <c r="A158" s="85"/>
      <c r="B158" s="85"/>
      <c r="C158" s="85"/>
      <c r="D158" s="85"/>
      <c r="E158" s="85"/>
      <c r="F158" s="85"/>
      <c r="G158" s="85"/>
      <c r="H158" s="85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  <c r="W158" s="18"/>
    </row>
    <row r="159" spans="1:23" hidden="1" x14ac:dyDescent="0.2">
      <c r="A159" s="85"/>
      <c r="B159" s="85"/>
      <c r="C159" s="85"/>
      <c r="D159" s="85"/>
      <c r="E159" s="85"/>
      <c r="F159" s="85"/>
      <c r="G159" s="85"/>
      <c r="H159" s="85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  <c r="W159" s="18"/>
    </row>
    <row r="160" spans="1:23" hidden="1" x14ac:dyDescent="0.2">
      <c r="A160" s="85"/>
      <c r="B160" s="85"/>
      <c r="C160" s="85"/>
      <c r="D160" s="85"/>
      <c r="E160" s="85"/>
      <c r="F160" s="85"/>
      <c r="G160" s="85"/>
      <c r="H160" s="85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  <c r="W160" s="18"/>
    </row>
    <row r="161" spans="1:23" hidden="1" x14ac:dyDescent="0.2">
      <c r="A161" s="85"/>
      <c r="B161" s="85"/>
      <c r="C161" s="85"/>
      <c r="D161" s="85"/>
      <c r="E161" s="85"/>
      <c r="F161" s="85"/>
      <c r="G161" s="85"/>
      <c r="H161" s="85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  <c r="W161" s="18"/>
    </row>
    <row r="162" spans="1:23" hidden="1" x14ac:dyDescent="0.2">
      <c r="A162" s="85"/>
      <c r="B162" s="85"/>
      <c r="C162" s="85"/>
      <c r="D162" s="85"/>
      <c r="E162" s="85"/>
      <c r="F162" s="85"/>
      <c r="G162" s="85"/>
      <c r="H162" s="85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  <c r="W162" s="18"/>
    </row>
    <row r="163" spans="1:23" hidden="1" x14ac:dyDescent="0.2">
      <c r="A163" s="85"/>
      <c r="B163" s="85"/>
      <c r="C163" s="85"/>
      <c r="D163" s="85"/>
      <c r="E163" s="85"/>
      <c r="F163" s="85"/>
      <c r="G163" s="85"/>
      <c r="H163" s="85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  <c r="W163" s="18"/>
    </row>
    <row r="164" spans="1:23" hidden="1" x14ac:dyDescent="0.2">
      <c r="A164" s="85"/>
      <c r="B164" s="85"/>
      <c r="C164" s="85"/>
      <c r="D164" s="85"/>
      <c r="E164" s="85"/>
      <c r="F164" s="85"/>
      <c r="G164" s="85"/>
      <c r="H164" s="85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  <c r="W164" s="18"/>
    </row>
    <row r="165" spans="1:23" hidden="1" x14ac:dyDescent="0.2">
      <c r="A165" s="85"/>
      <c r="B165" s="85"/>
      <c r="C165" s="85"/>
      <c r="D165" s="85"/>
      <c r="E165" s="85"/>
      <c r="F165" s="85"/>
      <c r="G165" s="85"/>
      <c r="H165" s="85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  <c r="W165" s="18"/>
    </row>
    <row r="166" spans="1:23" hidden="1" x14ac:dyDescent="0.2">
      <c r="A166" s="85"/>
      <c r="B166" s="85"/>
      <c r="C166" s="85"/>
      <c r="D166" s="85"/>
      <c r="E166" s="85"/>
      <c r="F166" s="85"/>
      <c r="G166" s="85"/>
      <c r="H166" s="85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  <c r="W166" s="18"/>
    </row>
    <row r="167" spans="1:23" hidden="1" x14ac:dyDescent="0.2">
      <c r="A167" s="85"/>
      <c r="B167" s="85"/>
      <c r="C167" s="85"/>
      <c r="D167" s="85"/>
      <c r="E167" s="85"/>
      <c r="F167" s="85"/>
      <c r="G167" s="85"/>
      <c r="H167" s="85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</row>
    <row r="168" spans="1:23" hidden="1" x14ac:dyDescent="0.2">
      <c r="A168" s="85"/>
      <c r="B168" s="85"/>
      <c r="C168" s="85"/>
      <c r="D168" s="85"/>
      <c r="E168" s="85"/>
      <c r="F168" s="85"/>
      <c r="G168" s="85"/>
      <c r="H168" s="85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</row>
    <row r="169" spans="1:23" hidden="1" x14ac:dyDescent="0.2">
      <c r="A169" s="85"/>
      <c r="B169" s="85"/>
      <c r="C169" s="85"/>
      <c r="D169" s="85"/>
      <c r="E169" s="85"/>
      <c r="F169" s="85"/>
      <c r="G169" s="85"/>
      <c r="H169" s="85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  <c r="W169" s="18"/>
    </row>
    <row r="170" spans="1:23" hidden="1" x14ac:dyDescent="0.2">
      <c r="A170" s="85"/>
      <c r="B170" s="85"/>
      <c r="C170" s="85"/>
      <c r="D170" s="85"/>
      <c r="E170" s="85"/>
      <c r="F170" s="85"/>
      <c r="G170" s="85"/>
      <c r="H170" s="85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  <c r="W170" s="18"/>
    </row>
    <row r="171" spans="1:23" hidden="1" x14ac:dyDescent="0.2">
      <c r="A171" s="85"/>
      <c r="B171" s="85"/>
      <c r="C171" s="85"/>
      <c r="D171" s="85"/>
      <c r="E171" s="85"/>
      <c r="F171" s="85"/>
      <c r="G171" s="85"/>
      <c r="H171" s="85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  <c r="W171" s="18"/>
    </row>
    <row r="172" spans="1:23" hidden="1" x14ac:dyDescent="0.2">
      <c r="A172" s="85"/>
      <c r="B172" s="85"/>
      <c r="C172" s="85"/>
      <c r="D172" s="85"/>
      <c r="E172" s="85"/>
      <c r="F172" s="85"/>
      <c r="G172" s="85"/>
      <c r="H172" s="85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  <c r="W172" s="18"/>
    </row>
    <row r="173" spans="1:23" hidden="1" x14ac:dyDescent="0.2">
      <c r="A173" s="85"/>
      <c r="B173" s="85"/>
      <c r="C173" s="85"/>
      <c r="D173" s="85"/>
      <c r="E173" s="85"/>
      <c r="F173" s="85"/>
      <c r="G173" s="85"/>
      <c r="H173" s="85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</row>
    <row r="174" spans="1:23" hidden="1" x14ac:dyDescent="0.2">
      <c r="A174" s="85"/>
      <c r="B174" s="85"/>
      <c r="C174" s="85"/>
      <c r="D174" s="85"/>
      <c r="E174" s="85"/>
      <c r="F174" s="85"/>
      <c r="G174" s="85"/>
      <c r="H174" s="85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  <c r="W174" s="18"/>
    </row>
    <row r="175" spans="1:23" hidden="1" x14ac:dyDescent="0.2">
      <c r="A175" s="85"/>
      <c r="B175" s="85"/>
      <c r="C175" s="85"/>
      <c r="D175" s="85"/>
      <c r="E175" s="85"/>
      <c r="F175" s="85"/>
      <c r="G175" s="85"/>
      <c r="H175" s="85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  <c r="W175" s="18"/>
    </row>
    <row r="176" spans="1:23" hidden="1" x14ac:dyDescent="0.2">
      <c r="A176" s="85"/>
      <c r="B176" s="85"/>
      <c r="C176" s="85"/>
      <c r="D176" s="85"/>
      <c r="E176" s="85"/>
      <c r="F176" s="85"/>
      <c r="G176" s="85"/>
      <c r="H176" s="85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  <c r="W176" s="18"/>
    </row>
    <row r="177" spans="1:23" hidden="1" x14ac:dyDescent="0.2">
      <c r="A177" s="85"/>
      <c r="B177" s="85"/>
      <c r="C177" s="85"/>
      <c r="D177" s="85"/>
      <c r="E177" s="85"/>
      <c r="F177" s="85"/>
      <c r="G177" s="85"/>
      <c r="H177" s="85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  <c r="W177" s="18"/>
    </row>
    <row r="178" spans="1:23" hidden="1" x14ac:dyDescent="0.2">
      <c r="A178" s="85"/>
      <c r="B178" s="85"/>
      <c r="C178" s="85"/>
      <c r="D178" s="85"/>
      <c r="E178" s="85"/>
      <c r="F178" s="85"/>
      <c r="G178" s="85"/>
      <c r="H178" s="85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  <c r="W178" s="18"/>
    </row>
    <row r="179" spans="1:23" hidden="1" x14ac:dyDescent="0.2">
      <c r="A179" s="85"/>
      <c r="B179" s="85"/>
      <c r="C179" s="85"/>
      <c r="D179" s="85"/>
      <c r="E179" s="85"/>
      <c r="F179" s="85"/>
      <c r="G179" s="85"/>
      <c r="H179" s="85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  <c r="W179" s="18"/>
    </row>
    <row r="180" spans="1:23" hidden="1" x14ac:dyDescent="0.2">
      <c r="A180" s="85"/>
      <c r="B180" s="85"/>
      <c r="C180" s="85"/>
      <c r="D180" s="87">
        <f>ROUNDUP(C55+C56,-2)</f>
        <v>100</v>
      </c>
      <c r="E180" s="85"/>
      <c r="F180" s="85"/>
      <c r="G180" s="85"/>
      <c r="H180" s="85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  <c r="W180" s="18"/>
    </row>
    <row r="181" spans="1:23" hidden="1" x14ac:dyDescent="0.2">
      <c r="A181" s="85"/>
      <c r="B181" s="85"/>
      <c r="C181" s="85"/>
      <c r="D181" s="85"/>
      <c r="E181" s="85"/>
      <c r="F181" s="85"/>
      <c r="G181" s="85"/>
      <c r="H181" s="85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  <c r="W181" s="18"/>
    </row>
    <row r="182" spans="1:23" hidden="1" x14ac:dyDescent="0.2">
      <c r="A182" s="85"/>
      <c r="B182" s="85"/>
      <c r="C182" s="85"/>
      <c r="D182" s="85"/>
      <c r="E182" s="85"/>
      <c r="F182" s="85"/>
      <c r="G182" s="85"/>
      <c r="H182" s="85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  <c r="W182" s="18"/>
    </row>
    <row r="183" spans="1:23" hidden="1" x14ac:dyDescent="0.2">
      <c r="A183" s="85"/>
      <c r="B183" s="85"/>
      <c r="C183" s="85"/>
      <c r="D183" s="85"/>
      <c r="E183" s="85"/>
      <c r="F183" s="85"/>
      <c r="G183" s="85"/>
      <c r="H183" s="85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  <c r="W183" s="18"/>
    </row>
    <row r="184" spans="1:23" hidden="1" x14ac:dyDescent="0.2">
      <c r="A184" s="85" t="s">
        <v>94</v>
      </c>
      <c r="B184" s="85"/>
      <c r="C184" s="85">
        <v>0</v>
      </c>
      <c r="D184" s="85"/>
      <c r="E184" s="85"/>
      <c r="F184" s="85"/>
      <c r="G184" s="85"/>
      <c r="H184" s="85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  <c r="W184" s="18"/>
    </row>
    <row r="185" spans="1:23" ht="15" hidden="1" x14ac:dyDescent="0.25">
      <c r="A185" s="85">
        <v>0</v>
      </c>
      <c r="B185" s="85"/>
      <c r="C185" s="85">
        <v>7500</v>
      </c>
      <c r="D185" s="85">
        <v>1.7100000000000001E-2</v>
      </c>
      <c r="E185" s="88"/>
      <c r="F185" s="89">
        <f>IF(C46&lt;C185,C46*D185,C185*D185)</f>
        <v>0</v>
      </c>
      <c r="G185" s="85"/>
      <c r="H185" s="85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  <c r="W185" s="18"/>
    </row>
    <row r="186" spans="1:23" ht="15" hidden="1" x14ac:dyDescent="0.25">
      <c r="A186" s="85">
        <v>7500</v>
      </c>
      <c r="B186" s="85"/>
      <c r="C186" s="85">
        <v>17500</v>
      </c>
      <c r="D186" s="85">
        <v>1.3679999999999999E-2</v>
      </c>
      <c r="E186" s="88"/>
      <c r="F186" s="89" t="str">
        <f>IF(C46&lt;=A186," ",IF(C46&lt;C186,(C46-C185)*D186,(C186-A186)*D186))</f>
        <v xml:space="preserve"> </v>
      </c>
      <c r="G186" s="85"/>
      <c r="H186" s="85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  <c r="W186" s="18"/>
    </row>
    <row r="187" spans="1:23" ht="15" hidden="1" x14ac:dyDescent="0.25">
      <c r="A187" s="85">
        <v>17500</v>
      </c>
      <c r="B187" s="85"/>
      <c r="C187" s="85">
        <v>30000</v>
      </c>
      <c r="D187" s="85">
        <v>9.1199999999999996E-3</v>
      </c>
      <c r="E187" s="88"/>
      <c r="F187" s="89" t="str">
        <f>IF(C46&lt;=A187," ",IF(C46&lt;C187,(C46-C186)*D187,(C187-A187)*D187))</f>
        <v xml:space="preserve"> </v>
      </c>
      <c r="G187" s="85"/>
      <c r="H187" s="85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</row>
    <row r="188" spans="1:23" ht="15" hidden="1" x14ac:dyDescent="0.25">
      <c r="A188" s="85">
        <v>30000</v>
      </c>
      <c r="B188" s="85"/>
      <c r="C188" s="85">
        <v>45495</v>
      </c>
      <c r="D188" s="85">
        <v>6.8399999999999997E-3</v>
      </c>
      <c r="E188" s="88"/>
      <c r="F188" s="89" t="str">
        <f>IF(C46&lt;=A188," ",IF(C46&lt;C188,(C46-C187)*D188,(C188-A188)*D188))</f>
        <v xml:space="preserve"> </v>
      </c>
      <c r="G188" s="85"/>
      <c r="H188" s="85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  <c r="W188" s="18"/>
    </row>
    <row r="189" spans="1:23" ht="15" hidden="1" x14ac:dyDescent="0.25">
      <c r="A189" s="85">
        <v>45495</v>
      </c>
      <c r="B189" s="85"/>
      <c r="C189" s="85">
        <v>64095</v>
      </c>
      <c r="D189" s="85">
        <v>4.5599999999999998E-3</v>
      </c>
      <c r="E189" s="88"/>
      <c r="F189" s="89" t="str">
        <f>IF(C46&lt;=A189," ",IF(C46&lt;C189,(C46-C188)*D189,(C189-A189)*D189))</f>
        <v xml:space="preserve"> </v>
      </c>
      <c r="G189" s="85"/>
      <c r="H189" s="85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  <c r="W189" s="18"/>
    </row>
    <row r="190" spans="1:23" ht="15" hidden="1" x14ac:dyDescent="0.25">
      <c r="A190" s="85">
        <v>64095</v>
      </c>
      <c r="B190" s="85"/>
      <c r="C190" s="85">
        <v>250095</v>
      </c>
      <c r="D190" s="85">
        <v>2.2799999999999999E-3</v>
      </c>
      <c r="E190" s="88"/>
      <c r="F190" s="89" t="str">
        <f>IF(C46&lt;=A190," ",IF(C46&lt;C190,(C46-C189)*D190,(C190-A190)*D190))</f>
        <v xml:space="preserve"> </v>
      </c>
      <c r="G190" s="85"/>
      <c r="H190" s="85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</row>
    <row r="191" spans="1:23" ht="15" hidden="1" x14ac:dyDescent="0.25">
      <c r="A191" s="85">
        <v>250095</v>
      </c>
      <c r="B191" s="85"/>
      <c r="C191" s="87">
        <f>C46</f>
        <v>0</v>
      </c>
      <c r="D191" s="85">
        <v>4.5600000000000003E-4</v>
      </c>
      <c r="E191" s="88"/>
      <c r="F191" s="89" t="str">
        <f>IF(C46&lt;=A191," ",IF(C46&lt;C191,(C46-C190)*D191,(C191-A191)*D191))</f>
        <v xml:space="preserve"> </v>
      </c>
      <c r="G191" s="85"/>
      <c r="H191" s="85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  <c r="W191" s="18"/>
    </row>
    <row r="192" spans="1:23" ht="15" hidden="1" x14ac:dyDescent="0.25">
      <c r="A192" s="85">
        <v>10075000</v>
      </c>
      <c r="B192" s="85"/>
      <c r="C192" s="85">
        <v>0</v>
      </c>
      <c r="D192" s="85">
        <v>4.5600000000000003E-4</v>
      </c>
      <c r="E192" s="90" t="str">
        <f>IF($C$87&lt;=A192," E90",IF($C$87&lt;C192,($C$87-C191)*D192,(C192-A192)*D192))</f>
        <v xml:space="preserve"> E90</v>
      </c>
      <c r="F192" s="91"/>
      <c r="G192" s="85"/>
      <c r="H192" s="85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</row>
    <row r="193" spans="1:23" ht="15" hidden="1" x14ac:dyDescent="0.25">
      <c r="A193" s="85"/>
      <c r="B193" s="85"/>
      <c r="C193" s="85"/>
      <c r="D193" s="85"/>
      <c r="E193" s="92"/>
      <c r="F193" s="91"/>
      <c r="G193" s="85"/>
      <c r="H193" s="85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</row>
    <row r="194" spans="1:23" ht="14.25" hidden="1" x14ac:dyDescent="0.2">
      <c r="A194" s="85" t="s">
        <v>68</v>
      </c>
      <c r="B194" s="85"/>
      <c r="C194" s="85"/>
      <c r="D194" s="85"/>
      <c r="E194" s="93">
        <f>SUM(F185:F192)</f>
        <v>0</v>
      </c>
      <c r="F194" s="91"/>
      <c r="G194" s="85"/>
      <c r="H194" s="85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  <c r="W194" s="18"/>
    </row>
    <row r="195" spans="1:23" hidden="1" x14ac:dyDescent="0.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  <c r="W195" s="18"/>
    </row>
    <row r="196" spans="1:23" hidden="1" x14ac:dyDescent="0.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  <c r="W196" s="18"/>
    </row>
    <row r="197" spans="1:23" hidden="1" x14ac:dyDescent="0.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  <c r="W197" s="18"/>
    </row>
    <row r="198" spans="1:23" hidden="1" x14ac:dyDescent="0.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  <c r="W198" s="18"/>
    </row>
    <row r="199" spans="1:23" hidden="1" x14ac:dyDescent="0.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  <c r="W199" s="18"/>
    </row>
    <row r="200" spans="1:23" hidden="1" x14ac:dyDescent="0.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  <c r="W200" s="18"/>
    </row>
    <row r="201" spans="1:23" hidden="1" x14ac:dyDescent="0.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  <c r="W201" s="18"/>
    </row>
    <row r="202" spans="1:23" hidden="1" x14ac:dyDescent="0.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  <c r="W202" s="18"/>
    </row>
    <row r="203" spans="1:23" hidden="1" x14ac:dyDescent="0.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  <c r="W203" s="18"/>
    </row>
    <row r="204" spans="1:23" hidden="1" x14ac:dyDescent="0.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  <c r="W204" s="18"/>
    </row>
    <row r="205" spans="1:23" hidden="1" x14ac:dyDescent="0.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  <c r="W205" s="18"/>
    </row>
    <row r="206" spans="1:23" hidden="1" x14ac:dyDescent="0.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  <c r="W206" s="18"/>
    </row>
    <row r="207" spans="1:23" hidden="1" x14ac:dyDescent="0.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  <c r="W207" s="18"/>
    </row>
    <row r="208" spans="1:23" hidden="1" x14ac:dyDescent="0.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  <c r="W208" s="18"/>
    </row>
    <row r="209" spans="1:23" hidden="1" x14ac:dyDescent="0.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  <c r="W209" s="18"/>
    </row>
    <row r="210" spans="1:23" hidden="1" x14ac:dyDescent="0.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  <c r="W210" s="18"/>
    </row>
    <row r="211" spans="1:23" hidden="1" x14ac:dyDescent="0.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  <c r="W211" s="18"/>
    </row>
    <row r="212" spans="1:23" hidden="1" x14ac:dyDescent="0.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  <c r="W212" s="18"/>
    </row>
    <row r="213" spans="1:23" hidden="1" x14ac:dyDescent="0.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  <c r="W213" s="18"/>
    </row>
    <row r="214" spans="1:23" hidden="1" x14ac:dyDescent="0.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  <c r="W214" s="18"/>
    </row>
    <row r="215" spans="1:23" hidden="1" x14ac:dyDescent="0.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  <c r="W215" s="18"/>
    </row>
    <row r="216" spans="1:23" hidden="1" x14ac:dyDescent="0.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  <c r="W216" s="18"/>
    </row>
    <row r="217" spans="1:23" hidden="1" x14ac:dyDescent="0.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  <c r="W217" s="18"/>
    </row>
    <row r="218" spans="1:23" hidden="1" x14ac:dyDescent="0.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  <c r="W218" s="18"/>
    </row>
    <row r="219" spans="1:23" hidden="1" x14ac:dyDescent="0.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  <c r="W219" s="18"/>
    </row>
    <row r="220" spans="1:23" hidden="1" x14ac:dyDescent="0.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  <c r="W220" s="18"/>
    </row>
    <row r="221" spans="1:23" hidden="1" x14ac:dyDescent="0.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  <c r="W221" s="18"/>
    </row>
    <row r="222" spans="1:23" hidden="1" x14ac:dyDescent="0.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  <c r="W222" s="18"/>
    </row>
    <row r="223" spans="1:23" hidden="1" x14ac:dyDescent="0.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  <c r="W223" s="18"/>
    </row>
    <row r="224" spans="1:23" hidden="1" x14ac:dyDescent="0.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  <c r="W224" s="18"/>
    </row>
    <row r="225" spans="1:23" hidden="1" x14ac:dyDescent="0.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</row>
    <row r="226" spans="1:23" hidden="1" x14ac:dyDescent="0.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  <c r="W226" s="18"/>
    </row>
    <row r="227" spans="1:23" hidden="1" x14ac:dyDescent="0.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  <c r="W227" s="18"/>
    </row>
    <row r="228" spans="1:23" hidden="1" x14ac:dyDescent="0.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  <c r="W228" s="18"/>
    </row>
    <row r="229" spans="1:23" hidden="1" x14ac:dyDescent="0.2">
      <c r="A229" s="18"/>
      <c r="B229" s="18"/>
      <c r="C229" s="18"/>
      <c r="D229" s="18"/>
      <c r="E229" s="18"/>
      <c r="F229" s="18"/>
      <c r="G229" s="18"/>
    </row>
    <row r="230" spans="1:23" hidden="1" x14ac:dyDescent="0.2"/>
    <row r="231" spans="1:23" hidden="1" x14ac:dyDescent="0.2"/>
    <row r="232" spans="1:23" hidden="1" x14ac:dyDescent="0.2"/>
    <row r="233" spans="1:23" hidden="1" x14ac:dyDescent="0.2"/>
    <row r="234" spans="1:23" hidden="1" x14ac:dyDescent="0.2"/>
    <row r="235" spans="1:23" hidden="1" x14ac:dyDescent="0.2"/>
    <row r="236" spans="1:23" hidden="1" x14ac:dyDescent="0.2"/>
    <row r="237" spans="1:23" hidden="1" x14ac:dyDescent="0.2"/>
    <row r="238" spans="1:23" hidden="1" x14ac:dyDescent="0.2"/>
    <row r="239" spans="1:23" hidden="1" x14ac:dyDescent="0.2"/>
    <row r="240" spans="1:23" hidden="1" x14ac:dyDescent="0.2"/>
    <row r="241" hidden="1" x14ac:dyDescent="0.2"/>
    <row r="242" hidden="1" x14ac:dyDescent="0.2"/>
    <row r="243" hidden="1" x14ac:dyDescent="0.2"/>
    <row r="244" hidden="1" x14ac:dyDescent="0.2"/>
    <row r="245" hidden="1" x14ac:dyDescent="0.2"/>
    <row r="246" hidden="1" x14ac:dyDescent="0.2"/>
    <row r="247" hidden="1" x14ac:dyDescent="0.2"/>
    <row r="248" hidden="1" x14ac:dyDescent="0.2"/>
    <row r="249" hidden="1" x14ac:dyDescent="0.2"/>
    <row r="250" hidden="1" x14ac:dyDescent="0.2"/>
    <row r="251" hidden="1" x14ac:dyDescent="0.2"/>
    <row r="252" hidden="1" x14ac:dyDescent="0.2"/>
    <row r="253" hidden="1" x14ac:dyDescent="0.2"/>
    <row r="254" hidden="1" x14ac:dyDescent="0.2"/>
    <row r="255" hidden="1" x14ac:dyDescent="0.2"/>
    <row r="256" hidden="1" x14ac:dyDescent="0.2"/>
    <row r="257" hidden="1" x14ac:dyDescent="0.2"/>
    <row r="258" hidden="1" x14ac:dyDescent="0.2"/>
    <row r="259" hidden="1" x14ac:dyDescent="0.2"/>
    <row r="260" hidden="1" x14ac:dyDescent="0.2"/>
  </sheetData>
  <sheetProtection algorithmName="SHA-512" hashValue="Vg5d5FN1Z6KZm+m7Q0Q8tD0A33mtPN/uxJEbBUBYX67x4q752r9qptGNCJfO9wn2RxksH0bqHQDBw0OemRl5MA==" saltValue="mqFjVeJM5Ib1kC/eWTDYfw==" spinCount="100000" sheet="1" objects="1" scenarios="1"/>
  <phoneticPr fontId="0" type="noConversion"/>
  <dataValidations count="4">
    <dataValidation type="list" allowBlank="1" showInputMessage="1" showErrorMessage="1" sqref="C11:C12">
      <formula1>$D$83:$D$84</formula1>
    </dataValidation>
    <dataValidation type="list" allowBlank="1" showInputMessage="1" showErrorMessage="1" sqref="C10">
      <formula1>$A$83:$A$121</formula1>
    </dataValidation>
    <dataValidation type="list" allowBlank="1" showInputMessage="1" showErrorMessage="1" sqref="C9">
      <formula1>$C$83:$C$84</formula1>
    </dataValidation>
    <dataValidation type="list" allowBlank="1" showInputMessage="1" showErrorMessage="1" sqref="C48">
      <formula1>$F$149:$F$150</formula1>
    </dataValidation>
  </dataValidations>
  <hyperlinks>
    <hyperlink ref="C80" r:id="rId1"/>
    <hyperlink ref="D85" r:id="rId2" display="Afrekening verkoper"/>
    <hyperlink ref="C85" r:id="rId3" display="Afrekening koper"/>
    <hyperlink ref="C87" r:id="rId4" display="Décompte acquéreur"/>
    <hyperlink ref="D87" r:id="rId5" display="Décompte vendeur"/>
    <hyperlink ref="C76" r:id="rId6"/>
    <hyperlink ref="D76" r:id="rId7"/>
    <hyperlink ref="C78" r:id="rId8"/>
    <hyperlink ref="D78" r:id="rId9"/>
  </hyperlinks>
  <pageMargins left="0.75" right="0.75" top="1" bottom="1" header="0.5" footer="0.5"/>
  <pageSetup paperSize="9" scale="93" orientation="landscape" horizontalDpi="300" verticalDpi="300" r:id="rId10"/>
  <headerFooter alignWithMargins="0"/>
  <legacyDrawing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9</vt:i4>
      </vt:variant>
    </vt:vector>
  </HeadingPairs>
  <TitlesOfParts>
    <vt:vector size="10" baseType="lpstr">
      <vt:lpstr>VBIWCR</vt:lpstr>
      <vt:lpstr>VBIWCR!_1._Zegels_Minuut_Brevet</vt:lpstr>
      <vt:lpstr>VBIWCR!_2._Registratie_Minuut_Brevet</vt:lpstr>
      <vt:lpstr>VBIWCR!_3._Registratie_aanhangsel</vt:lpstr>
      <vt:lpstr>VBIWCR!Aard</vt:lpstr>
      <vt:lpstr>VBIWCR!Afdrukbereik</vt:lpstr>
      <vt:lpstr>VBIWCR!Datum</vt:lpstr>
      <vt:lpstr>VBIWCR!KOSTENFICHE</vt:lpstr>
      <vt:lpstr>VBIWCR!Naam</vt:lpstr>
      <vt:lpstr>VBIWCR!Rep.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2012-08-13T20:40:02Z</dcterms:created>
  <dcterms:modified xsi:type="dcterms:W3CDTF">2014-12-07T13:22:37Z</dcterms:modified>
</cp:coreProperties>
</file>