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MH" sheetId="1" r:id="rId1"/>
  </sheets>
  <definedNames>
    <definedName name="_1._Zegels_Minuut_Brevet" localSheetId="0">VBIFTVABREYNEMH!$A$19:$F$19</definedName>
    <definedName name="_1._Zegels_Minuut_Brevet">#REF!</definedName>
    <definedName name="_10._Tweede_getuigschrift" localSheetId="0">VBIFTVABREYNEMH!#REF!</definedName>
    <definedName name="_10._Tweede_getuigschrift">#REF!</definedName>
    <definedName name="_11._Kadaster_uittreksel" localSheetId="0">VBIFTVABREYNEMH!#REF!</definedName>
    <definedName name="_11._Kadaster_uittreksel">#REF!</definedName>
    <definedName name="_12._Getuigen" localSheetId="0">VBIFTVABREYNEMH!#REF!</definedName>
    <definedName name="_12._Getuigen">#REF!</definedName>
    <definedName name="_13._Allerlei_uitgaven" localSheetId="0">VBIFTVABREYNEMH!#REF!</definedName>
    <definedName name="_13._Allerlei_uitgaven">#REF!</definedName>
    <definedName name="_14." localSheetId="0">VBIFTVABREYNEMH!#REF!</definedName>
    <definedName name="_14.">#REF!</definedName>
    <definedName name="_15." localSheetId="0">VBIFTVABREYNEMH!#REF!</definedName>
    <definedName name="_15.">#REF!</definedName>
    <definedName name="_2._Registratie_Minuut_Brevet" localSheetId="0">VBIFTVABREYNEMH!$B$26:$G$26</definedName>
    <definedName name="_2._Registratie_Minuut_Brevet">#REF!</definedName>
    <definedName name="_3._Registratie_aanhangsel" localSheetId="0">VBIFTVABREYNEMH!$E$27:$G$27</definedName>
    <definedName name="_3._Registratie_aanhangsel">#REF!</definedName>
    <definedName name="_4.Zegels_afschrift_grosse" localSheetId="0">VBIFTVABREYNEMH!#REF!</definedName>
    <definedName name="_4.Zegels_afschrift_grosse">#REF!</definedName>
    <definedName name="_5._Hypotheek__inschr._overschr._doorh." localSheetId="0">VBIFTVABREYNEMH!#REF!</definedName>
    <definedName name="_5._Hypotheek__inschr._overschr._doorh.">#REF!</definedName>
    <definedName name="_6._Loon_pandbewaarder" localSheetId="0">VBIFTVABREYNEMH!#REF!</definedName>
    <definedName name="_6._Loon_pandbewaarder">#REF!</definedName>
    <definedName name="_7._Zegels__bord._aanh." localSheetId="0">VBIFTVABREYNEMH!#REF!</definedName>
    <definedName name="_7._Zegels__bord._aanh.">#REF!</definedName>
    <definedName name="_8._Opzoekingen" localSheetId="0">VBIFTVABREYNEMH!#REF!</definedName>
    <definedName name="_8._Opzoekingen">#REF!</definedName>
    <definedName name="_9._Hypothecair_getuigschrift" localSheetId="0">VBIFTVABREYNEMH!#REF!</definedName>
    <definedName name="_9._Hypothecair_getuigschrift">#REF!</definedName>
    <definedName name="Aard" localSheetId="0">VBIFTVABREYNEMH!$B$4:$F$4</definedName>
    <definedName name="Aard">#REF!</definedName>
    <definedName name="_xlnm.Print_Area" localSheetId="0">VBIFTVABREYNEMH!$A$1:$E$46</definedName>
    <definedName name="Datum" localSheetId="0">VBIFTVABREYNEMH!$B$4:$G$43</definedName>
    <definedName name="Datum">#REF!</definedName>
    <definedName name="gemeentelijke_info">#REF!</definedName>
    <definedName name="Kantoor_van_Notaris_J._SIMONART_te_Leuven" localSheetId="0">VBIFTVABREYNEMH!#REF!</definedName>
    <definedName name="Kantoor_van_Notaris_J._SIMONART_te_Leuven">#REF!</definedName>
    <definedName name="KOSTENFICHE" localSheetId="0">VBIFTVABREYNEMH!$A$1:$G$43</definedName>
    <definedName name="KOSTENFICHE">#REF!</definedName>
    <definedName name="Last_Row">IF(Values_Entered,Header_Row+Number_of_Payments,Header_Row)</definedName>
    <definedName name="Naam" localSheetId="0">VBIFTVABREYNEMH!#REF!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VBIFTVABREYNEMH!$F$4:$F$45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VBIFTVABREYNEMH!$A$3:$G$43</definedName>
  </definedNames>
  <calcPr calcId="152511"/>
</workbook>
</file>

<file path=xl/calcChain.xml><?xml version="1.0" encoding="utf-8"?>
<calcChain xmlns="http://schemas.openxmlformats.org/spreadsheetml/2006/main">
  <c r="D40" i="1" l="1"/>
  <c r="E42" i="1" s="1"/>
  <c r="D27" i="1"/>
  <c r="B10" i="1"/>
  <c r="F120" i="1"/>
  <c r="D20" i="1"/>
  <c r="D22" i="1" s="1"/>
  <c r="D21" i="1"/>
  <c r="D25" i="1"/>
  <c r="E43" i="1"/>
  <c r="B50" i="1"/>
  <c r="D83" i="1" s="1"/>
  <c r="H73" i="1"/>
  <c r="I73" i="1"/>
  <c r="H75" i="1" s="1"/>
  <c r="C57" i="1" s="1"/>
  <c r="C59" i="1" s="1"/>
  <c r="F60" i="1" s="1"/>
  <c r="J73" i="1"/>
  <c r="B79" i="1"/>
  <c r="C93" i="1"/>
  <c r="E93" i="1"/>
  <c r="E94" i="1"/>
  <c r="B101" i="1"/>
  <c r="C101" i="1"/>
  <c r="C103" i="1" s="1"/>
  <c r="C105" i="1" s="1"/>
  <c r="D103" i="1" s="1"/>
  <c r="E103" i="1" s="1"/>
  <c r="F101" i="1"/>
  <c r="F102" i="1" s="1"/>
  <c r="G102" i="1" s="1"/>
  <c r="H102" i="1" s="1"/>
  <c r="D24" i="1" s="1"/>
  <c r="B102" i="1"/>
  <c r="C102" i="1"/>
  <c r="F118" i="1"/>
  <c r="F119" i="1"/>
  <c r="F123" i="1"/>
  <c r="F124" i="1"/>
  <c r="F122" i="1"/>
  <c r="F121" i="1"/>
  <c r="F126" i="1" s="1"/>
  <c r="E19" i="1" s="1"/>
  <c r="C124" i="1"/>
  <c r="D23" i="1"/>
  <c r="E30" i="1" l="1"/>
  <c r="E31" i="1"/>
  <c r="E33" i="1"/>
  <c r="E45" i="1"/>
  <c r="D85" i="1"/>
  <c r="D81" i="1"/>
  <c r="D84" i="1"/>
  <c r="D86" i="1"/>
  <c r="D82" i="1"/>
  <c r="D87" i="1"/>
  <c r="I89" i="1" l="1"/>
  <c r="I90" i="1" s="1"/>
  <c r="F54" i="1" s="1"/>
  <c r="F63" i="1" l="1"/>
  <c r="F59" i="1"/>
  <c r="F61" i="1" s="1"/>
  <c r="F65" i="1" s="1"/>
</calcChain>
</file>

<file path=xl/sharedStrings.xml><?xml version="1.0" encoding="utf-8"?>
<sst xmlns="http://schemas.openxmlformats.org/spreadsheetml/2006/main" count="102" uniqueCount="76">
  <si>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</si>
  <si>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</si>
  <si>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</si>
  <si>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</si>
  <si>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</si>
  <si>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</si>
  <si>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</si>
  <si>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</si>
  <si>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</si>
  <si>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</si>
  <si>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</si>
  <si>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</si>
  <si>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</si>
  <si>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</si>
  <si>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</si>
  <si>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</si>
  <si>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</si>
  <si>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</si>
  <si>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</si>
  <si>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</si>
  <si>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</si>
  <si>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</si>
  <si>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</si>
  <si>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</si>
  <si>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</si>
  <si>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</si>
  <si>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</si>
  <si>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</si>
  <si>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</si>
  <si>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</si>
  <si>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</si>
  <si>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</si>
  <si>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</si>
  <si>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</si>
  <si>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</si>
  <si>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</si>
  <si>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</si>
  <si>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</si>
  <si>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</si>
  <si>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</si>
  <si>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</si>
  <si>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</si>
  <si>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</si>
  <si>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</si>
  <si>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</si>
  <si>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</si>
  <si>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</si>
  <si>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</si>
  <si>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</si>
  <si>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</si>
  <si>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</si>
  <si>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</si>
  <si>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</si>
  <si>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</si>
  <si>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</si>
  <si>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</si>
  <si>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Principal</t>
  </si>
  <si>
    <t>Accessoires</t>
  </si>
  <si>
    <t>Base</t>
  </si>
  <si>
    <t>------------------------------------------------------------------------------------------------</t>
  </si>
  <si>
    <t>Droits d'enregistrement</t>
  </si>
  <si>
    <t>Droits d'enregistrement des annexes</t>
  </si>
  <si>
    <t>Droits d'écriture</t>
  </si>
  <si>
    <t>Total frais</t>
  </si>
  <si>
    <t>Total</t>
  </si>
  <si>
    <t>Ensemble</t>
  </si>
  <si>
    <t>Tarief</t>
  </si>
  <si>
    <t>Ereloon G</t>
  </si>
  <si>
    <t>Lening</t>
  </si>
  <si>
    <t>Hypothecaire volmacht</t>
  </si>
  <si>
    <t>MANDAT HYPOTHECAIRE ACQUEREUR</t>
  </si>
  <si>
    <t>Combien de bureaux d'hypothèques?</t>
  </si>
  <si>
    <t>Honoraires</t>
  </si>
  <si>
    <t>Frais</t>
  </si>
  <si>
    <t>VENTE BIEN IMMOBILIER AVEC TVA - FLANDRE + MANDAT HYPOTHECAIRE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</si>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</sst>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26" applyNumberFormat="0" applyFill="0" applyAlignment="0" applyProtection="0"/>
  </cellStyleXfs>
  <cellXfs count="141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6" xfId="13" applyFill="1" applyBorder="1" applyAlignment="1" applyProtection="1">
      <alignment horizontal="left"/>
      <protection hidden="1"/>
    </xf>
    <xf numFmtId="165" fontId="1" fillId="2" borderId="2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8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7" fontId="6" fillId="2" borderId="8" xfId="13" applyNumberFormat="1" applyFont="1" applyFill="1" applyBorder="1" applyProtection="1"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7" fontId="5" fillId="2" borderId="8" xfId="13" applyNumberFormat="1" applyFont="1" applyFill="1" applyBorder="1" applyProtection="1">
      <protection hidden="1"/>
    </xf>
    <xf numFmtId="0" fontId="13" fillId="3" borderId="12" xfId="13" applyFont="1" applyFill="1" applyBorder="1" applyAlignment="1" applyProtection="1">
      <alignment horizontal="left"/>
      <protection hidden="1"/>
    </xf>
    <xf numFmtId="0" fontId="14" fillId="3" borderId="1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9" borderId="14" xfId="13" applyNumberFormat="1" applyFill="1" applyBorder="1" applyAlignment="1" applyProtection="1">
      <protection hidden="1"/>
    </xf>
    <xf numFmtId="164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6" fontId="1" fillId="14" borderId="0" xfId="0" applyNumberFormat="1" applyFont="1" applyFill="1" applyProtection="1">
      <protection hidden="1"/>
    </xf>
    <xf numFmtId="4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0" fontId="1" fillId="3" borderId="12" xfId="13" applyNumberFormat="1" applyFill="1" applyBorder="1" applyAlignment="1" applyProtection="1">
      <protection hidden="1"/>
    </xf>
    <xf numFmtId="165" fontId="1" fillId="3" borderId="12" xfId="13" applyNumberForma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164" fontId="2" fillId="2" borderId="0" xfId="0" applyNumberFormat="1" applyFont="1" applyFill="1" applyProtection="1">
      <protection hidden="1"/>
    </xf>
    <xf numFmtId="0" fontId="1" fillId="3" borderId="0" xfId="13" applyFill="1"/>
    <xf numFmtId="165" fontId="1" fillId="2" borderId="0" xfId="13" applyNumberFormat="1" applyFill="1" applyBorder="1" applyAlignment="1"/>
    <xf numFmtId="164" fontId="11" fillId="2" borderId="0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2" borderId="0" xfId="13" applyFill="1" applyBorder="1" applyAlignment="1">
      <alignment horizontal="left"/>
    </xf>
    <xf numFmtId="0" fontId="2" fillId="15" borderId="0" xfId="0" applyFont="1" applyFill="1" applyBorder="1" applyAlignment="1" applyProtection="1">
      <alignment horizontal="left"/>
      <protection hidden="1"/>
    </xf>
    <xf numFmtId="165" fontId="1" fillId="2" borderId="18" xfId="13" applyNumberFormat="1" applyFill="1" applyBorder="1" applyAlignment="1"/>
    <xf numFmtId="0" fontId="0" fillId="2" borderId="19" xfId="0" applyFill="1" applyBorder="1" applyAlignment="1" applyProtection="1">
      <alignment horizontal="left"/>
      <protection hidden="1"/>
    </xf>
    <xf numFmtId="166" fontId="2" fillId="2" borderId="19" xfId="0" applyNumberFormat="1" applyFont="1" applyFill="1" applyBorder="1" applyAlignment="1" applyProtection="1">
      <protection hidden="1"/>
    </xf>
    <xf numFmtId="165" fontId="0" fillId="2" borderId="19" xfId="0" applyNumberFormat="1" applyFill="1" applyBorder="1" applyAlignment="1" applyProtection="1">
      <protection hidden="1"/>
    </xf>
    <xf numFmtId="166" fontId="0" fillId="2" borderId="20" xfId="0" applyNumberFormat="1" applyFill="1" applyBorder="1" applyAlignment="1" applyProtection="1">
      <protection hidden="1"/>
    </xf>
    <xf numFmtId="165" fontId="1" fillId="2" borderId="21" xfId="13" applyNumberFormat="1" applyFill="1" applyBorder="1" applyAlignment="1"/>
    <xf numFmtId="166" fontId="0" fillId="2" borderId="22" xfId="0" applyNumberFormat="1" applyFill="1" applyBorder="1" applyAlignment="1" applyProtection="1">
      <protection hidden="1"/>
    </xf>
    <xf numFmtId="0" fontId="2" fillId="2" borderId="21" xfId="13" applyFont="1" applyFill="1" applyBorder="1" applyAlignment="1" applyProtection="1">
      <alignment horizontal="left"/>
      <protection hidden="1"/>
    </xf>
    <xf numFmtId="0" fontId="1" fillId="2" borderId="21" xfId="13" applyFont="1" applyFill="1" applyBorder="1" applyAlignment="1">
      <alignment horizontal="left"/>
    </xf>
    <xf numFmtId="0" fontId="2" fillId="2" borderId="21" xfId="13" quotePrefix="1" applyFont="1" applyFill="1" applyBorder="1" applyAlignment="1" applyProtection="1">
      <alignment horizontal="left"/>
      <protection hidden="1"/>
    </xf>
    <xf numFmtId="0" fontId="1" fillId="2" borderId="21" xfId="13" applyFill="1" applyBorder="1" applyAlignment="1">
      <alignment horizontal="left"/>
    </xf>
    <xf numFmtId="164" fontId="11" fillId="2" borderId="22" xfId="0" applyNumberFormat="1" applyFont="1" applyFill="1" applyBorder="1" applyAlignment="1" applyProtection="1">
      <protection hidden="1"/>
    </xf>
    <xf numFmtId="0" fontId="2" fillId="2" borderId="21" xfId="0" applyFont="1" applyFill="1" applyBorder="1" applyAlignment="1" applyProtection="1">
      <alignment horizontal="left"/>
      <protection hidden="1"/>
    </xf>
    <xf numFmtId="0" fontId="1" fillId="2" borderId="0" xfId="13" applyFont="1" applyFill="1" applyBorder="1"/>
    <xf numFmtId="0" fontId="2" fillId="2" borderId="23" xfId="0" applyFont="1" applyFill="1" applyBorder="1" applyAlignment="1" applyProtection="1">
      <alignment horizontal="left"/>
      <protection hidden="1"/>
    </xf>
    <xf numFmtId="0" fontId="0" fillId="2" borderId="24" xfId="0" applyFill="1" applyBorder="1" applyAlignment="1" applyProtection="1">
      <alignment horizontal="left"/>
      <protection hidden="1"/>
    </xf>
    <xf numFmtId="166" fontId="2" fillId="2" borderId="24" xfId="0" applyNumberFormat="1" applyFont="1" applyFill="1" applyBorder="1" applyAlignment="1" applyProtection="1">
      <protection hidden="1"/>
    </xf>
    <xf numFmtId="0" fontId="1" fillId="2" borderId="24" xfId="13" applyFill="1" applyBorder="1"/>
    <xf numFmtId="164" fontId="11" fillId="12" borderId="0" xfId="0" applyNumberFormat="1" applyFont="1" applyFill="1" applyBorder="1" applyAlignment="1" applyProtection="1">
      <alignment horizontal="left"/>
      <protection hidden="1"/>
    </xf>
    <xf numFmtId="164" fontId="11" fillId="4" borderId="0" xfId="0" applyNumberFormat="1" applyFont="1" applyFill="1" applyBorder="1" applyAlignment="1" applyProtection="1">
      <alignment horizontal="left"/>
      <protection hidden="1"/>
    </xf>
    <xf numFmtId="164" fontId="11" fillId="16" borderId="0" xfId="0" applyNumberFormat="1" applyFont="1" applyFill="1" applyBorder="1" applyAlignment="1" applyProtection="1">
      <alignment horizontal="left"/>
      <protection hidden="1"/>
    </xf>
    <xf numFmtId="164" fontId="11" fillId="16" borderId="22" xfId="0" applyNumberFormat="1" applyFont="1" applyFill="1" applyBorder="1" applyAlignment="1" applyProtection="1">
      <protection hidden="1"/>
    </xf>
    <xf numFmtId="164" fontId="11" fillId="10" borderId="22" xfId="0" applyNumberFormat="1" applyFont="1" applyFill="1" applyBorder="1" applyAlignment="1" applyProtection="1">
      <protection hidden="1"/>
    </xf>
    <xf numFmtId="164" fontId="11" fillId="12" borderId="22" xfId="0" applyNumberFormat="1" applyFont="1" applyFill="1" applyBorder="1" applyAlignment="1" applyProtection="1">
      <protection hidden="1"/>
    </xf>
    <xf numFmtId="164" fontId="11" fillId="17" borderId="22" xfId="0" applyNumberFormat="1" applyFont="1" applyFill="1" applyBorder="1" applyAlignment="1" applyProtection="1">
      <protection hidden="1"/>
    </xf>
    <xf numFmtId="164" fontId="15" fillId="6" borderId="25" xfId="0" applyNumberFormat="1" applyFont="1" applyFill="1" applyBorder="1" applyAlignment="1" applyProtection="1">
      <protection hidden="1"/>
    </xf>
    <xf numFmtId="164" fontId="11" fillId="12" borderId="19" xfId="0" applyNumberFormat="1" applyFont="1" applyFill="1" applyBorder="1" applyAlignment="1" applyProtection="1">
      <alignment horizontal="left"/>
      <protection locked="0" hidden="1"/>
    </xf>
    <xf numFmtId="164" fontId="11" fillId="12" borderId="0" xfId="0" applyNumberFormat="1" applyFont="1" applyFill="1" applyBorder="1" applyAlignment="1" applyProtection="1">
      <alignment horizontal="left"/>
      <protection locked="0" hidden="1"/>
    </xf>
    <xf numFmtId="0" fontId="11" fillId="12" borderId="0" xfId="0" applyFont="1" applyFill="1" applyBorder="1" applyAlignment="1" applyProtection="1">
      <alignment horizontal="center"/>
      <protection locked="0" hidden="1"/>
    </xf>
    <xf numFmtId="164" fontId="11" fillId="4" borderId="0" xfId="0" applyNumberFormat="1" applyFont="1" applyFill="1" applyBorder="1" applyAlignment="1" applyProtection="1">
      <alignment horizontal="left"/>
      <protection locked="0" hidden="1"/>
    </xf>
    <xf numFmtId="164" fontId="11" fillId="18" borderId="0" xfId="0" applyNumberFormat="1" applyFon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MHAK.xlsx" TargetMode="External"/><Relationship Id="rId2" Type="http://schemas.openxmlformats.org/officeDocument/2006/relationships/hyperlink" Target="VBIFTVABREYNEMHAV.xlsx" TargetMode="External"/><Relationship Id="rId1" Type="http://schemas.openxmlformats.org/officeDocument/2006/relationships/hyperlink" Target="VBIFTVABREYNE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8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6.85546875" style="1" customWidth="1"/>
    <col min="3" max="3" width="19.28515625" style="1" customWidth="1"/>
    <col min="4" max="4" width="16.5703125" style="1" customWidth="1"/>
    <col min="5" max="5" width="16.7109375" style="1" customWidth="1"/>
    <col min="6" max="6" width="13.42578125" style="1" customWidth="1"/>
    <col min="7" max="7" width="15" style="1" customWidth="1"/>
    <col min="8" max="16" width="9.140625" style="1"/>
    <col min="17" max="17" width="12.140625" style="1" bestFit="1" customWidth="1"/>
    <col min="18" max="16384" width="9.140625" style="1"/>
  </cols>
  <sheetData>
    <row r="1" spans="1:9" ht="27.75" customHeight="1" thickTop="1">
      <c r="A1" s="50" t="s">
        <v>74</v>
      </c>
      <c r="B1" s="51"/>
      <c r="C1" s="51"/>
      <c r="D1" s="51"/>
      <c r="E1" s="99"/>
      <c r="F1" s="100"/>
      <c r="G1" s="100"/>
      <c r="H1" s="104"/>
      <c r="I1" s="104"/>
    </row>
    <row r="2" spans="1:9">
      <c r="A2" s="2"/>
      <c r="B2" s="2"/>
      <c r="C2" s="2"/>
      <c r="D2" s="2"/>
      <c r="E2" s="3"/>
      <c r="F2" s="3"/>
      <c r="G2" s="3"/>
    </row>
    <row r="3" spans="1:9">
      <c r="A3" s="2" t="s">
        <v>0</v>
      </c>
      <c r="B3" s="64"/>
      <c r="C3" s="2"/>
      <c r="D3" s="2"/>
      <c r="E3" s="3"/>
      <c r="F3" s="3"/>
      <c r="G3" s="4"/>
    </row>
    <row r="4" spans="1:9">
      <c r="A4" s="2" t="s">
        <v>13</v>
      </c>
      <c r="B4" s="65"/>
      <c r="C4" s="5"/>
      <c r="E4" s="6"/>
      <c r="F4" s="3"/>
    </row>
    <row r="5" spans="1:9">
      <c r="A5" s="2" t="s">
        <v>14</v>
      </c>
      <c r="B5" s="66">
        <v>0</v>
      </c>
      <c r="C5" s="5"/>
      <c r="E5" s="6"/>
      <c r="F5" s="3"/>
    </row>
    <row r="6" spans="1:9">
      <c r="A6" s="2" t="s">
        <v>15</v>
      </c>
      <c r="B6" s="66">
        <v>0</v>
      </c>
      <c r="C6" s="5"/>
      <c r="E6" s="6"/>
      <c r="F6" s="3"/>
    </row>
    <row r="7" spans="1:9">
      <c r="A7" s="2" t="s">
        <v>16</v>
      </c>
      <c r="B7" s="67" t="s">
        <v>47</v>
      </c>
      <c r="C7" s="5"/>
      <c r="E7" s="6"/>
      <c r="F7" s="3"/>
    </row>
    <row r="8" spans="1:9">
      <c r="A8" s="9" t="s">
        <v>17</v>
      </c>
      <c r="B8" s="68">
        <v>0</v>
      </c>
      <c r="C8" s="5"/>
      <c r="D8" s="3"/>
      <c r="E8" s="7"/>
      <c r="F8" s="3"/>
    </row>
    <row r="9" spans="1:9">
      <c r="A9" s="9" t="s">
        <v>18</v>
      </c>
      <c r="B9" s="69">
        <v>0</v>
      </c>
      <c r="C9" s="5"/>
      <c r="D9" s="3"/>
      <c r="E9" s="7"/>
      <c r="F9" s="3"/>
    </row>
    <row r="10" spans="1:9">
      <c r="A10" s="62" t="s">
        <v>19</v>
      </c>
      <c r="B10" s="70">
        <f>IF(B8&lt;B6,B6/2+B5+B9,B6+B5+B9)</f>
        <v>0</v>
      </c>
      <c r="C10" s="8"/>
      <c r="D10" s="3"/>
      <c r="E10" s="7"/>
      <c r="F10" s="3"/>
    </row>
    <row r="11" spans="1:9">
      <c r="A11" s="8" t="s">
        <v>20</v>
      </c>
      <c r="B11" s="68">
        <v>0</v>
      </c>
      <c r="C11" s="5"/>
      <c r="D11" s="3"/>
      <c r="E11" s="7"/>
      <c r="F11" s="3"/>
    </row>
    <row r="12" spans="1:9">
      <c r="A12" s="8" t="s">
        <v>21</v>
      </c>
      <c r="B12" s="71" t="s">
        <v>47</v>
      </c>
      <c r="C12" s="5"/>
      <c r="D12" s="3"/>
      <c r="E12" s="7"/>
      <c r="F12" s="3"/>
    </row>
    <row r="13" spans="1:9">
      <c r="A13" s="8" t="s">
        <v>22</v>
      </c>
      <c r="B13" s="72">
        <v>0</v>
      </c>
      <c r="C13" s="5"/>
      <c r="E13" s="6"/>
      <c r="F13" s="3"/>
    </row>
    <row r="14" spans="1:9">
      <c r="A14" s="8" t="s">
        <v>23</v>
      </c>
      <c r="B14" s="73" t="s">
        <v>47</v>
      </c>
      <c r="C14" s="5"/>
      <c r="D14" s="5"/>
      <c r="E14" s="9"/>
      <c r="F14" s="3"/>
      <c r="G14" s="7"/>
    </row>
    <row r="15" spans="1:9">
      <c r="A15" s="8" t="s">
        <v>24</v>
      </c>
      <c r="B15" s="73" t="s">
        <v>47</v>
      </c>
      <c r="C15" s="8"/>
      <c r="E15" s="6"/>
      <c r="F15" s="3"/>
      <c r="G15" s="3"/>
    </row>
    <row r="16" spans="1:9" ht="13.5" thickBot="1">
      <c r="A16" s="8"/>
      <c r="B16" s="2"/>
      <c r="C16" s="2"/>
      <c r="D16" s="2"/>
      <c r="E16" s="3"/>
      <c r="F16" s="3"/>
      <c r="G16" s="3"/>
    </row>
    <row r="17" spans="1:7" ht="14.25" thickTop="1" thickBot="1">
      <c r="A17" s="53" t="s">
        <v>25</v>
      </c>
      <c r="B17" s="10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54" t="s">
        <v>26</v>
      </c>
      <c r="B19" s="2"/>
      <c r="C19" s="2"/>
      <c r="E19" s="79">
        <f>F126</f>
        <v>0</v>
      </c>
      <c r="F19" s="6"/>
    </row>
    <row r="20" spans="1:7" ht="13.5" thickTop="1">
      <c r="A20" s="8" t="s">
        <v>27</v>
      </c>
      <c r="B20" s="5"/>
      <c r="C20" s="5"/>
      <c r="D20" s="74">
        <f>IF(B7="oui",50,B5*10/100)</f>
        <v>0</v>
      </c>
      <c r="E20" s="80"/>
      <c r="F20" s="9"/>
      <c r="G20" s="7"/>
    </row>
    <row r="21" spans="1:7">
      <c r="A21" s="8"/>
      <c r="B21" s="8" t="s">
        <v>28</v>
      </c>
      <c r="C21" s="5"/>
      <c r="D21" s="74">
        <f>IF(AND(B7="non",B12="oui"),-B5*5/100,0)</f>
        <v>0</v>
      </c>
      <c r="E21" s="80"/>
      <c r="F21" s="9"/>
      <c r="G21" s="7"/>
    </row>
    <row r="22" spans="1:7">
      <c r="A22" s="8"/>
      <c r="B22" s="8" t="s">
        <v>29</v>
      </c>
      <c r="C22" s="5"/>
      <c r="D22" s="74">
        <f>IF(B13&gt;(D20+D21),-(D20+D21),-B13)</f>
        <v>0</v>
      </c>
      <c r="E22" s="80"/>
      <c r="F22" s="9"/>
      <c r="G22" s="7"/>
    </row>
    <row r="23" spans="1:7">
      <c r="A23" s="8"/>
      <c r="B23" s="8" t="s">
        <v>3</v>
      </c>
      <c r="C23" s="5"/>
      <c r="D23" s="75">
        <f>IF(B14="non",0,E103)</f>
        <v>0</v>
      </c>
      <c r="E23" s="80"/>
      <c r="F23" s="9"/>
      <c r="G23" s="7"/>
    </row>
    <row r="24" spans="1:7">
      <c r="A24" s="8"/>
      <c r="B24" s="8" t="s">
        <v>30</v>
      </c>
      <c r="C24" s="5"/>
      <c r="D24" s="74">
        <f>H102</f>
        <v>0</v>
      </c>
      <c r="E24" s="80"/>
      <c r="F24" s="9"/>
      <c r="G24" s="7"/>
    </row>
    <row r="25" spans="1:7">
      <c r="A25" s="8" t="s">
        <v>31</v>
      </c>
      <c r="B25" s="8"/>
      <c r="C25" s="5"/>
      <c r="D25" s="74">
        <f>IF(B7="oui",(B5+B8)*21%,B8*21%)</f>
        <v>0</v>
      </c>
      <c r="E25" s="80"/>
      <c r="F25" s="9"/>
      <c r="G25" s="7"/>
    </row>
    <row r="26" spans="1:7">
      <c r="A26" s="8" t="s">
        <v>32</v>
      </c>
      <c r="B26" s="5"/>
      <c r="C26" s="5"/>
      <c r="D26" s="76">
        <v>0</v>
      </c>
      <c r="E26" s="80"/>
      <c r="F26" s="3"/>
      <c r="G26" s="3"/>
    </row>
    <row r="27" spans="1:7">
      <c r="A27" s="8" t="s">
        <v>33</v>
      </c>
      <c r="B27" s="52">
        <v>0</v>
      </c>
      <c r="C27" s="5"/>
      <c r="D27" s="74">
        <f>B27*30</f>
        <v>0</v>
      </c>
      <c r="E27" s="80"/>
      <c r="F27" s="3"/>
      <c r="G27" s="3"/>
    </row>
    <row r="28" spans="1:7">
      <c r="A28" s="8" t="s">
        <v>34</v>
      </c>
      <c r="B28" s="5"/>
      <c r="C28" s="5"/>
      <c r="D28" s="77">
        <v>770</v>
      </c>
      <c r="E28" s="80"/>
      <c r="F28" s="3"/>
      <c r="G28" s="3"/>
    </row>
    <row r="29" spans="1:7" ht="15.75" thickBot="1">
      <c r="A29" s="12" t="s">
        <v>35</v>
      </c>
      <c r="B29" s="13"/>
      <c r="C29" s="13"/>
      <c r="D29" s="78">
        <v>0</v>
      </c>
      <c r="E29" s="80"/>
      <c r="F29" s="3"/>
      <c r="G29" s="3"/>
    </row>
    <row r="30" spans="1:7" ht="14.25" thickTop="1" thickBot="1">
      <c r="A30" s="63" t="s">
        <v>36</v>
      </c>
      <c r="B30" s="5"/>
      <c r="C30" s="5"/>
      <c r="E30" s="81">
        <f>SUM(D20:D29)</f>
        <v>770</v>
      </c>
      <c r="F30" s="3"/>
      <c r="G30" s="3"/>
    </row>
    <row r="31" spans="1:7" ht="14.25" thickTop="1" thickBot="1">
      <c r="B31" s="5"/>
      <c r="C31" s="5"/>
      <c r="D31" s="55" t="s">
        <v>31</v>
      </c>
      <c r="E31" s="82">
        <f>(E19+D28)*21%</f>
        <v>161.69999999999999</v>
      </c>
      <c r="F31" s="3"/>
      <c r="G31" s="3"/>
    </row>
    <row r="32" spans="1:7" ht="14.25" thickTop="1" thickBot="1">
      <c r="A32" s="14"/>
      <c r="B32" s="5"/>
      <c r="C32" s="5"/>
      <c r="D32" s="15"/>
      <c r="E32" s="83"/>
      <c r="F32" s="3"/>
      <c r="G32" s="3"/>
    </row>
    <row r="33" spans="1:7" ht="14.25" thickTop="1" thickBot="1">
      <c r="A33" s="56" t="s">
        <v>37</v>
      </c>
      <c r="B33" s="17"/>
      <c r="C33" s="5"/>
      <c r="D33" s="18"/>
      <c r="E33" s="84">
        <f>SUM(E19:E31)</f>
        <v>931.7</v>
      </c>
      <c r="F33" s="3"/>
      <c r="G33" s="3"/>
    </row>
    <row r="34" spans="1:7" ht="14.25" thickTop="1" thickBot="1">
      <c r="A34" s="8"/>
      <c r="B34" s="5"/>
      <c r="C34" s="5"/>
      <c r="D34" s="18"/>
      <c r="E34" s="85"/>
      <c r="F34" s="3"/>
      <c r="G34" s="3"/>
    </row>
    <row r="35" spans="1:7" ht="14.25" thickTop="1" thickBot="1">
      <c r="A35" s="57" t="s">
        <v>38</v>
      </c>
      <c r="B35" s="17"/>
      <c r="C35" s="5"/>
      <c r="D35" s="11"/>
      <c r="E35" s="80"/>
      <c r="F35" s="3"/>
      <c r="G35" s="3"/>
    </row>
    <row r="36" spans="1:7" ht="13.5" thickTop="1">
      <c r="A36" s="8"/>
      <c r="B36" s="5"/>
      <c r="C36" s="5"/>
      <c r="D36" s="11"/>
      <c r="E36" s="80"/>
      <c r="F36" s="3"/>
      <c r="G36" s="3"/>
    </row>
    <row r="37" spans="1:7">
      <c r="A37" s="8" t="s">
        <v>39</v>
      </c>
      <c r="B37" s="5"/>
      <c r="C37" s="5"/>
      <c r="D37" s="76">
        <v>0</v>
      </c>
      <c r="E37" s="80"/>
      <c r="F37" s="3"/>
      <c r="G37" s="3"/>
    </row>
    <row r="38" spans="1:7">
      <c r="A38" s="8" t="s">
        <v>41</v>
      </c>
      <c r="B38" s="5"/>
      <c r="C38" s="5"/>
      <c r="D38" s="76">
        <v>0</v>
      </c>
      <c r="E38" s="80"/>
      <c r="F38" s="3"/>
      <c r="G38" s="3"/>
    </row>
    <row r="39" spans="1:7">
      <c r="A39" s="8" t="s">
        <v>40</v>
      </c>
      <c r="B39" s="5"/>
      <c r="C39" s="5"/>
      <c r="D39" s="76">
        <v>0</v>
      </c>
      <c r="E39" s="80"/>
      <c r="F39" s="3"/>
      <c r="G39" s="3"/>
    </row>
    <row r="40" spans="1:7">
      <c r="A40" s="8" t="s">
        <v>42</v>
      </c>
      <c r="B40" s="52">
        <v>0</v>
      </c>
      <c r="C40" s="5"/>
      <c r="D40" s="74">
        <f>B40*50</f>
        <v>0</v>
      </c>
      <c r="E40" s="80"/>
      <c r="F40" s="3"/>
      <c r="G40" s="3"/>
    </row>
    <row r="41" spans="1:7" ht="13.5" thickBot="1">
      <c r="A41" s="8" t="s">
        <v>43</v>
      </c>
      <c r="B41" s="5"/>
      <c r="C41" s="5"/>
      <c r="D41" s="76">
        <v>0</v>
      </c>
      <c r="E41" s="80"/>
      <c r="F41" s="3"/>
      <c r="G41" s="3"/>
    </row>
    <row r="42" spans="1:7" ht="14.25" thickTop="1" thickBot="1">
      <c r="A42" s="58" t="s">
        <v>44</v>
      </c>
      <c r="B42" s="5"/>
      <c r="C42" s="5"/>
      <c r="E42" s="86">
        <f>SUM(D37:D41)</f>
        <v>0</v>
      </c>
      <c r="F42" s="3"/>
      <c r="G42" s="7"/>
    </row>
    <row r="43" spans="1:7" ht="14.25" thickTop="1" thickBot="1">
      <c r="A43" s="20"/>
      <c r="B43" s="5"/>
      <c r="C43" s="5"/>
      <c r="D43" s="59" t="s">
        <v>31</v>
      </c>
      <c r="E43" s="87">
        <f>(D37+D40+D41)*21%</f>
        <v>0</v>
      </c>
      <c r="F43" s="3"/>
      <c r="G43" s="7"/>
    </row>
    <row r="44" spans="1:7" ht="14.25" thickTop="1" thickBot="1">
      <c r="A44" s="21"/>
      <c r="B44" s="5"/>
      <c r="C44" s="5"/>
      <c r="D44" s="22"/>
      <c r="E44" s="80"/>
      <c r="F44" s="3"/>
      <c r="G44" s="7"/>
    </row>
    <row r="45" spans="1:7" ht="14.25" thickTop="1" thickBot="1">
      <c r="A45" s="60" t="s">
        <v>45</v>
      </c>
      <c r="B45" s="17"/>
      <c r="C45" s="5"/>
      <c r="D45" s="23"/>
      <c r="E45" s="88">
        <f>SUM(E42:E43)</f>
        <v>0</v>
      </c>
      <c r="F45" s="24"/>
      <c r="G45" s="7"/>
    </row>
    <row r="46" spans="1:7" ht="15.75" thickTop="1">
      <c r="A46" s="96"/>
      <c r="B46" s="13"/>
      <c r="C46" s="13"/>
      <c r="D46" s="97"/>
      <c r="E46" s="101"/>
      <c r="F46" s="102"/>
      <c r="G46" s="103"/>
    </row>
    <row r="47" spans="1:7" ht="15.75" thickBot="1">
      <c r="A47" s="109" t="s">
        <v>70</v>
      </c>
      <c r="B47" s="13"/>
      <c r="C47" s="13"/>
      <c r="D47" s="13"/>
      <c r="E47" s="97"/>
      <c r="F47" s="101"/>
      <c r="G47" s="6"/>
    </row>
    <row r="48" spans="1:7" ht="15.75" thickTop="1">
      <c r="A48" s="110" t="s">
        <v>56</v>
      </c>
      <c r="B48" s="136">
        <v>0</v>
      </c>
      <c r="C48" s="111"/>
      <c r="D48" s="112"/>
      <c r="E48" s="113"/>
      <c r="F48" s="114"/>
      <c r="G48" s="6"/>
    </row>
    <row r="49" spans="1:7" ht="15">
      <c r="A49" s="115" t="s">
        <v>57</v>
      </c>
      <c r="B49" s="137">
        <v>0</v>
      </c>
      <c r="C49" s="13"/>
      <c r="D49" s="97"/>
      <c r="E49" s="101"/>
      <c r="F49" s="116"/>
      <c r="G49" s="6"/>
    </row>
    <row r="50" spans="1:7" ht="15">
      <c r="A50" s="115" t="s">
        <v>58</v>
      </c>
      <c r="B50" s="129">
        <f>SUM(B48:B49)</f>
        <v>0</v>
      </c>
      <c r="C50" s="13"/>
      <c r="D50" s="97"/>
      <c r="E50" s="101"/>
      <c r="F50" s="116"/>
      <c r="G50" s="6"/>
    </row>
    <row r="51" spans="1:7" ht="15">
      <c r="A51" s="117"/>
      <c r="B51" s="107"/>
      <c r="C51" s="13"/>
      <c r="D51" s="97"/>
      <c r="E51" s="101"/>
      <c r="F51" s="116"/>
      <c r="G51" s="6"/>
    </row>
    <row r="52" spans="1:7" ht="15">
      <c r="A52" s="118" t="s">
        <v>71</v>
      </c>
      <c r="B52" s="138">
        <v>1</v>
      </c>
      <c r="C52" s="13"/>
      <c r="D52" s="97"/>
      <c r="E52" s="101"/>
      <c r="F52" s="116"/>
      <c r="G52" s="6"/>
    </row>
    <row r="53" spans="1:7" ht="15">
      <c r="A53" s="119" t="s">
        <v>59</v>
      </c>
      <c r="B53" s="13"/>
      <c r="C53" s="13"/>
      <c r="D53" s="97"/>
      <c r="E53" s="101"/>
      <c r="F53" s="116"/>
      <c r="G53" s="6"/>
    </row>
    <row r="54" spans="1:7" ht="15">
      <c r="A54" s="120" t="s">
        <v>62</v>
      </c>
      <c r="B54" s="13"/>
      <c r="C54" s="128">
        <v>50</v>
      </c>
      <c r="D54" s="97"/>
      <c r="E54" s="105" t="s">
        <v>72</v>
      </c>
      <c r="F54" s="133">
        <f>I90</f>
        <v>0</v>
      </c>
      <c r="G54" s="6"/>
    </row>
    <row r="55" spans="1:7" ht="15">
      <c r="A55" s="120" t="s">
        <v>60</v>
      </c>
      <c r="B55" s="13"/>
      <c r="C55" s="128">
        <v>50</v>
      </c>
      <c r="D55" s="97"/>
      <c r="E55" s="3"/>
      <c r="F55" s="121"/>
      <c r="G55" s="6"/>
    </row>
    <row r="56" spans="1:7" ht="15">
      <c r="A56" s="120" t="s">
        <v>61</v>
      </c>
      <c r="B56" s="13"/>
      <c r="C56" s="139">
        <v>0</v>
      </c>
      <c r="D56" s="97"/>
      <c r="E56" s="3"/>
      <c r="F56" s="121"/>
      <c r="G56" s="6"/>
    </row>
    <row r="57" spans="1:7" ht="15">
      <c r="A57" s="118" t="s">
        <v>34</v>
      </c>
      <c r="B57" s="13"/>
      <c r="C57" s="140">
        <f>H75</f>
        <v>185</v>
      </c>
      <c r="D57" s="97"/>
      <c r="E57" s="3"/>
      <c r="F57" s="121"/>
      <c r="G57" s="6"/>
    </row>
    <row r="58" spans="1:7" ht="15">
      <c r="A58" s="122"/>
      <c r="B58" s="13"/>
      <c r="C58" s="106"/>
      <c r="D58" s="97"/>
      <c r="E58" s="3"/>
      <c r="F58" s="121"/>
      <c r="G58" s="6"/>
    </row>
    <row r="59" spans="1:7">
      <c r="A59" s="122"/>
      <c r="B59" s="108" t="s">
        <v>63</v>
      </c>
      <c r="C59" s="130">
        <f>SUM(C54:C57)</f>
        <v>285</v>
      </c>
      <c r="D59" s="97"/>
      <c r="E59" s="105" t="s">
        <v>64</v>
      </c>
      <c r="F59" s="131">
        <f>F54</f>
        <v>0</v>
      </c>
      <c r="G59" s="6"/>
    </row>
    <row r="60" spans="1:7" ht="15">
      <c r="A60" s="122"/>
      <c r="B60" s="13"/>
      <c r="C60" s="13"/>
      <c r="D60" s="97"/>
      <c r="E60" s="105" t="s">
        <v>73</v>
      </c>
      <c r="F60" s="131">
        <f>C59</f>
        <v>285</v>
      </c>
      <c r="G60" s="6"/>
    </row>
    <row r="61" spans="1:7" ht="15">
      <c r="A61" s="122"/>
      <c r="B61" s="13"/>
      <c r="C61" s="13"/>
      <c r="D61" s="97"/>
      <c r="E61" s="105" t="s">
        <v>65</v>
      </c>
      <c r="F61" s="132">
        <f>SUM(F59+C59)</f>
        <v>285</v>
      </c>
      <c r="G61" s="6"/>
    </row>
    <row r="62" spans="1:7" ht="15">
      <c r="A62" s="122"/>
      <c r="B62" s="13"/>
      <c r="C62" s="13"/>
      <c r="D62" s="97"/>
      <c r="E62" s="14"/>
      <c r="F62" s="121"/>
      <c r="G62" s="6"/>
    </row>
    <row r="63" spans="1:7" ht="15">
      <c r="A63" s="122"/>
      <c r="B63" s="13"/>
      <c r="C63" s="13"/>
      <c r="D63" s="97"/>
      <c r="E63" s="123" t="s">
        <v>31</v>
      </c>
      <c r="F63" s="134">
        <f>(C54+C57+F54)*21%</f>
        <v>49.35</v>
      </c>
      <c r="G63" s="6"/>
    </row>
    <row r="64" spans="1:7" ht="15.75" thickBot="1">
      <c r="A64" s="122"/>
      <c r="B64" s="13"/>
      <c r="C64" s="13"/>
      <c r="D64" s="97"/>
      <c r="E64" s="14"/>
      <c r="F64" s="121"/>
      <c r="G64" s="6"/>
    </row>
    <row r="65" spans="1:23" ht="16.5" thickTop="1" thickBot="1">
      <c r="A65" s="124"/>
      <c r="B65" s="125"/>
      <c r="C65" s="125"/>
      <c r="D65" s="126"/>
      <c r="E65" s="127" t="s">
        <v>64</v>
      </c>
      <c r="F65" s="135">
        <f>SUM(F61:F63)</f>
        <v>334.35</v>
      </c>
      <c r="G65" s="6"/>
    </row>
    <row r="66" spans="1:23" ht="15.75" thickTop="1">
      <c r="A66" s="96"/>
      <c r="B66" s="13"/>
      <c r="C66" s="13"/>
      <c r="D66" s="97"/>
      <c r="E66" s="14"/>
      <c r="F66" s="98"/>
      <c r="G66" s="6"/>
    </row>
    <row r="67" spans="1:23">
      <c r="A67" s="6"/>
      <c r="B67" s="26" t="s">
        <v>6</v>
      </c>
      <c r="D67" s="61" t="s">
        <v>7</v>
      </c>
      <c r="E67" s="6"/>
    </row>
    <row r="68" spans="1:23">
      <c r="A68" s="6"/>
      <c r="B68" s="6"/>
      <c r="C68" s="6"/>
      <c r="E68" s="6"/>
      <c r="F68" s="19"/>
      <c r="G68" s="6"/>
    </row>
    <row r="69" spans="1:23">
      <c r="A69" s="6"/>
      <c r="B69" s="25" t="s">
        <v>4</v>
      </c>
      <c r="D69" s="25" t="s">
        <v>5</v>
      </c>
      <c r="E69" s="6"/>
      <c r="F69" s="18"/>
      <c r="G69" s="16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</row>
    <row r="70" spans="1:23">
      <c r="A70" s="6"/>
      <c r="B70" s="28"/>
      <c r="C70" s="28"/>
      <c r="D70" s="28"/>
      <c r="E70" s="6"/>
      <c r="F70" s="29"/>
      <c r="G70" s="28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</row>
    <row r="71" spans="1:23" ht="14.25">
      <c r="B71" s="27"/>
      <c r="C71" s="25" t="s">
        <v>75</v>
      </c>
      <c r="D71" s="30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</row>
    <row r="72" spans="1:23" ht="14.25" hidden="1">
      <c r="B72" s="27"/>
      <c r="C72" s="25"/>
      <c r="D72" s="30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</row>
    <row r="73" spans="1:23" ht="15" hidden="1">
      <c r="A73" s="90"/>
      <c r="B73" s="92"/>
      <c r="C73" s="92"/>
      <c r="D73" s="93"/>
      <c r="E73" s="94"/>
      <c r="F73" s="90"/>
      <c r="G73" s="90"/>
      <c r="H73" s="90">
        <f>IF(B52=1,185,0)</f>
        <v>185</v>
      </c>
      <c r="I73" s="90">
        <f>IF(B52=2,385,0)</f>
        <v>0</v>
      </c>
      <c r="J73" s="90">
        <f>IF(B52&gt;2,(385+(B52-2)*200),0)</f>
        <v>0</v>
      </c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</row>
    <row r="74" spans="1:23" ht="15" hidden="1">
      <c r="A74" s="90"/>
      <c r="B74" s="92"/>
      <c r="C74" s="92"/>
      <c r="D74" s="93"/>
      <c r="E74" s="94"/>
      <c r="F74" s="90"/>
      <c r="G74" s="90"/>
      <c r="H74" s="90"/>
      <c r="I74" s="90"/>
      <c r="J74" s="90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</row>
    <row r="75" spans="1:23" ht="15" hidden="1">
      <c r="A75" s="90"/>
      <c r="B75" s="92"/>
      <c r="C75" s="92"/>
      <c r="D75" s="93"/>
      <c r="E75" s="94"/>
      <c r="F75" s="90"/>
      <c r="G75" s="90"/>
      <c r="H75" s="90">
        <f>SUM(H73:J73)</f>
        <v>185</v>
      </c>
      <c r="I75" s="90"/>
      <c r="J75" s="90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</row>
    <row r="76" spans="1:23" ht="15" hidden="1">
      <c r="A76" s="90"/>
      <c r="B76" s="92"/>
      <c r="C76" s="92"/>
      <c r="D76" s="93"/>
      <c r="E76" s="94"/>
      <c r="F76" s="90"/>
      <c r="G76" s="90"/>
      <c r="H76" s="90"/>
      <c r="I76" s="90"/>
      <c r="J76" s="90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</row>
    <row r="77" spans="1:23" ht="15" hidden="1">
      <c r="A77" s="90"/>
      <c r="B77" s="92"/>
      <c r="C77" s="92"/>
      <c r="D77" s="93"/>
      <c r="E77" s="94"/>
      <c r="F77" s="90"/>
      <c r="G77" s="90"/>
      <c r="H77" s="90"/>
      <c r="I77" s="90"/>
      <c r="J77" s="90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</row>
    <row r="78" spans="1:23" ht="15" hidden="1">
      <c r="A78" s="90"/>
      <c r="B78" s="92"/>
      <c r="C78" s="92"/>
      <c r="D78" s="93"/>
      <c r="E78" s="94"/>
      <c r="F78" s="90"/>
      <c r="G78" s="90"/>
      <c r="H78" s="90"/>
      <c r="I78" s="90"/>
      <c r="J78" s="90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</row>
    <row r="79" spans="1:23" hidden="1">
      <c r="A79" s="90" t="s">
        <v>55</v>
      </c>
      <c r="B79" s="90" t="str">
        <f>A50</f>
        <v>Base</v>
      </c>
      <c r="C79" s="90"/>
      <c r="D79" s="90"/>
      <c r="F79" s="90"/>
      <c r="G79" s="90"/>
      <c r="H79" s="90"/>
      <c r="I79" s="90"/>
      <c r="J79" s="90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</row>
    <row r="80" spans="1:23" hidden="1">
      <c r="A80" s="90" t="s">
        <v>10</v>
      </c>
      <c r="B80" s="90" t="s">
        <v>10</v>
      </c>
      <c r="C80" s="90" t="s">
        <v>66</v>
      </c>
      <c r="D80" s="90" t="s">
        <v>67</v>
      </c>
      <c r="F80" s="90"/>
      <c r="G80" s="90"/>
      <c r="H80" s="90"/>
      <c r="I80" s="90"/>
      <c r="J80" s="90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</row>
    <row r="81" spans="1:23" hidden="1">
      <c r="A81" s="90">
        <v>0</v>
      </c>
      <c r="B81" s="90">
        <v>7500</v>
      </c>
      <c r="C81" s="90">
        <v>1.4250000000000001E-2</v>
      </c>
      <c r="D81" s="95">
        <f>IF(B50&lt;B81,B50*C81,B81*C81)</f>
        <v>0</v>
      </c>
      <c r="F81" s="90"/>
      <c r="G81" s="90"/>
      <c r="H81" s="90"/>
      <c r="I81" s="90"/>
      <c r="J81" s="90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</row>
    <row r="82" spans="1:23" hidden="1">
      <c r="A82" s="90">
        <v>7500</v>
      </c>
      <c r="B82" s="90">
        <v>17500</v>
      </c>
      <c r="C82" s="90">
        <v>1.14E-2</v>
      </c>
      <c r="D82" s="95" t="str">
        <f>IF(B50&lt;=A82," ",IF(B50&lt;B82,(B50-B81)*C82,(B82-A82)*C82))</f>
        <v xml:space="preserve"> </v>
      </c>
      <c r="F82" s="90"/>
      <c r="G82" s="90"/>
      <c r="H82" s="90"/>
      <c r="I82" s="90"/>
      <c r="J82" s="90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</row>
    <row r="83" spans="1:23" hidden="1">
      <c r="A83" s="90">
        <v>17500</v>
      </c>
      <c r="B83" s="90">
        <v>30000</v>
      </c>
      <c r="C83" s="90">
        <v>6.8399999999999997E-3</v>
      </c>
      <c r="D83" s="95" t="str">
        <f>IF(B50&lt;=A83," ",IF(B50&lt;B83,(B50-B82)*C83,(B83-A83)*C83))</f>
        <v xml:space="preserve"> </v>
      </c>
      <c r="F83" s="90"/>
      <c r="G83" s="90"/>
      <c r="H83" s="90"/>
      <c r="I83" s="90"/>
      <c r="J83" s="90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</row>
    <row r="84" spans="1:23" hidden="1">
      <c r="A84" s="90">
        <v>30000</v>
      </c>
      <c r="B84" s="90">
        <v>45495</v>
      </c>
      <c r="C84" s="90">
        <v>5.7000000000000002E-3</v>
      </c>
      <c r="D84" s="95" t="str">
        <f>IF(B50&lt;=A84," ",IF(B50&lt;B84,(B50-B83)*C84,(B84-A84)*C84))</f>
        <v xml:space="preserve"> </v>
      </c>
      <c r="F84" s="90"/>
      <c r="G84" s="90"/>
      <c r="H84" s="90"/>
      <c r="I84" s="90"/>
      <c r="J84" s="90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1:23" hidden="1">
      <c r="A85" s="90">
        <v>45495</v>
      </c>
      <c r="B85" s="90">
        <v>64095</v>
      </c>
      <c r="C85" s="90">
        <v>4.5599999999999998E-3</v>
      </c>
      <c r="D85" s="95" t="str">
        <f>IF(B50&lt;=A85," ",IF(B50&lt;B85,(B50-B84)*C85,(B85-A85)*C85))</f>
        <v xml:space="preserve"> </v>
      </c>
      <c r="F85" s="90"/>
      <c r="G85" s="90"/>
      <c r="H85" s="90"/>
      <c r="I85" s="90"/>
      <c r="J85" s="90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</row>
    <row r="86" spans="1:23" hidden="1">
      <c r="A86" s="90">
        <v>64095</v>
      </c>
      <c r="B86" s="90">
        <v>250095</v>
      </c>
      <c r="C86" s="90">
        <v>2.2799999999999999E-3</v>
      </c>
      <c r="D86" s="95" t="str">
        <f>IF(B50&lt;=A86," ",IF(B50&lt;B86,(B50-B85)*C86,(B86-A86)*C86))</f>
        <v xml:space="preserve"> </v>
      </c>
      <c r="F86" s="90"/>
      <c r="G86" s="90"/>
      <c r="H86" s="90"/>
      <c r="I86" s="90"/>
      <c r="J86" s="90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</row>
    <row r="87" spans="1:23" hidden="1">
      <c r="A87" s="90">
        <v>250095</v>
      </c>
      <c r="B87" s="90">
        <v>99999999999</v>
      </c>
      <c r="C87" s="90">
        <v>4.5600000000000003E-4</v>
      </c>
      <c r="D87" s="95" t="str">
        <f>IF(B50&lt;=A87," ",IF(B50&lt;B87,(B50-B86)*C87,(B87-A87)*C87))</f>
        <v xml:space="preserve"> </v>
      </c>
      <c r="F87" s="90"/>
      <c r="G87" s="90"/>
      <c r="H87" s="90"/>
      <c r="I87" s="90"/>
      <c r="J87" s="90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</row>
    <row r="88" spans="1:23" hidden="1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:23" hidden="1">
      <c r="A89" s="90" t="s">
        <v>12</v>
      </c>
      <c r="B89" s="90"/>
      <c r="C89" s="90"/>
      <c r="D89" s="90"/>
      <c r="E89" s="90"/>
      <c r="F89" s="90"/>
      <c r="G89" s="90"/>
      <c r="H89" s="90" t="s">
        <v>68</v>
      </c>
      <c r="I89" s="95">
        <f>SUM(D81:D88)</f>
        <v>0</v>
      </c>
      <c r="J89" s="90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:23" hidden="1">
      <c r="A90" s="90"/>
      <c r="B90" s="90"/>
      <c r="C90" s="90"/>
      <c r="D90" s="90"/>
      <c r="E90" s="90"/>
      <c r="F90" s="90"/>
      <c r="G90" s="90"/>
      <c r="H90" s="90" t="s">
        <v>69</v>
      </c>
      <c r="I90" s="95">
        <f>I89/4</f>
        <v>0</v>
      </c>
      <c r="J90" s="90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:23" ht="14.25" hidden="1">
      <c r="B91" s="27"/>
      <c r="D91" s="30"/>
      <c r="E91" s="25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:23" ht="14.25" hidden="1">
      <c r="B92" s="27"/>
      <c r="C92" s="30"/>
      <c r="D92" s="30"/>
      <c r="E92" s="30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:23" ht="14.25" hidden="1">
      <c r="B93" s="27"/>
      <c r="C93" s="1">
        <f>IF(B7="oui",50,B5*10/100)</f>
        <v>0</v>
      </c>
      <c r="D93" s="30"/>
      <c r="E93" s="30">
        <f>IF(B13&gt;0,B13,0)</f>
        <v>0</v>
      </c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:23" hidden="1">
      <c r="B94" s="27"/>
      <c r="C94" s="27"/>
      <c r="D94" s="27"/>
      <c r="E94" s="27">
        <f>IF(B13&gt;E20,-E20,-B13)</f>
        <v>0</v>
      </c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:23" hidden="1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:23" hidden="1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 hidden="1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 hidden="1">
      <c r="A98" s="31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 hidden="1">
      <c r="B99" s="27"/>
      <c r="C99" s="27"/>
      <c r="D99" s="27"/>
      <c r="E99" s="27"/>
      <c r="F99" s="27"/>
      <c r="G99" s="27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27"/>
      <c r="V99" s="27"/>
      <c r="W99" s="27"/>
    </row>
    <row r="100" spans="1:23" hidden="1">
      <c r="A100" s="33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27"/>
      <c r="V100" s="27"/>
      <c r="W100" s="27"/>
    </row>
    <row r="101" spans="1:23" hidden="1">
      <c r="A101" s="33"/>
      <c r="B101" s="11">
        <f>IF(B14="oui",-1500,0)</f>
        <v>0</v>
      </c>
      <c r="C101" s="32">
        <f>IF(AND(B12="oui",B14="oui"),-750,0)</f>
        <v>0</v>
      </c>
      <c r="D101" s="32"/>
      <c r="E101" s="32"/>
      <c r="F101" s="32">
        <f>IF(AND(B14="oui",B15="oui"),-1000,0)</f>
        <v>0</v>
      </c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27"/>
      <c r="V101" s="27"/>
      <c r="W101" s="27"/>
    </row>
    <row r="102" spans="1:23" hidden="1">
      <c r="A102" s="33"/>
      <c r="B102" s="11">
        <f>IF(B14="oui",-750,0)</f>
        <v>0</v>
      </c>
      <c r="C102" s="32">
        <f>IF(AND(B12="non",B14="oui"),-1500,0)</f>
        <v>0</v>
      </c>
      <c r="D102" s="32"/>
      <c r="E102" s="32"/>
      <c r="F102" s="32">
        <f>-F101</f>
        <v>0</v>
      </c>
      <c r="G102" s="32">
        <f>IF(F102&gt;(D20+D21+D23-50),-(D20+D21+D23-50),F101)</f>
        <v>50</v>
      </c>
      <c r="H102" s="32">
        <f>IF(G102=50,0,G102)</f>
        <v>0</v>
      </c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27"/>
      <c r="V102" s="27"/>
      <c r="W102" s="27"/>
    </row>
    <row r="103" spans="1:23" hidden="1">
      <c r="A103" s="33"/>
      <c r="B103" s="32"/>
      <c r="C103" s="32">
        <f>SUM(C101:C102)</f>
        <v>0</v>
      </c>
      <c r="D103" s="32">
        <f>IF(C105&gt;(D20+D21-50),-(D20+D21-50),C103)</f>
        <v>50</v>
      </c>
      <c r="E103" s="32">
        <f>IF(D103=50,0,D103)</f>
        <v>0</v>
      </c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27"/>
      <c r="V103" s="27"/>
      <c r="W103" s="27"/>
    </row>
    <row r="104" spans="1:23" hidden="1">
      <c r="A104" s="33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27"/>
      <c r="V104" s="27"/>
      <c r="W104" s="27"/>
    </row>
    <row r="105" spans="1:23" ht="13.5" hidden="1" thickBot="1">
      <c r="A105" s="33"/>
      <c r="B105" s="32"/>
      <c r="C105" s="32">
        <f>-C103</f>
        <v>0</v>
      </c>
      <c r="D105" s="32"/>
      <c r="E105" s="32"/>
      <c r="F105" s="32"/>
      <c r="G105" s="32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3.5" hidden="1" thickBot="1">
      <c r="A106" s="6"/>
      <c r="B106" s="34"/>
      <c r="C106" s="28"/>
      <c r="D106" s="28"/>
      <c r="E106" s="28"/>
      <c r="F106" s="28"/>
      <c r="G106" s="28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</row>
    <row r="107" spans="1:23" ht="13.5" hidden="1" thickBot="1">
      <c r="A107" s="6"/>
      <c r="B107" s="6"/>
      <c r="C107" s="6"/>
      <c r="D107" s="6"/>
      <c r="E107" s="35"/>
      <c r="F107" s="35"/>
      <c r="G107" s="3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 hidden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:23" hidden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 hidden="1">
      <c r="A110" s="6" t="s">
        <v>1</v>
      </c>
      <c r="B110" s="6"/>
      <c r="C110" s="6" t="s">
        <v>8</v>
      </c>
      <c r="D110" s="6" t="s">
        <v>9</v>
      </c>
      <c r="E110" s="6"/>
      <c r="F110" s="18" t="s">
        <v>46</v>
      </c>
      <c r="G110" s="18" t="s">
        <v>46</v>
      </c>
      <c r="H110" s="18" t="s">
        <v>46</v>
      </c>
      <c r="I110" s="18" t="s">
        <v>46</v>
      </c>
      <c r="J110" s="18" t="s">
        <v>46</v>
      </c>
      <c r="K110" s="18" t="s">
        <v>46</v>
      </c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:23" hidden="1">
      <c r="A111" s="6"/>
      <c r="B111" s="6"/>
      <c r="C111" s="6"/>
      <c r="D111" s="6">
        <v>525</v>
      </c>
      <c r="E111" s="6"/>
      <c r="F111" s="18" t="s">
        <v>47</v>
      </c>
      <c r="G111" s="18" t="s">
        <v>47</v>
      </c>
      <c r="H111" s="18" t="s">
        <v>47</v>
      </c>
      <c r="I111" s="18" t="s">
        <v>47</v>
      </c>
      <c r="J111" s="18" t="s">
        <v>47</v>
      </c>
      <c r="K111" s="18" t="s">
        <v>47</v>
      </c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:23" hidden="1">
      <c r="A112" s="6"/>
      <c r="B112" s="6"/>
      <c r="C112" s="6"/>
      <c r="D112" s="6">
        <v>100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:23" hidden="1">
      <c r="A113" s="6"/>
      <c r="B113" s="6"/>
      <c r="C113" s="6"/>
      <c r="D113" s="6">
        <v>675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:23" hidden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 hidden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:23" hidden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:23" ht="14.25" hidden="1">
      <c r="A117" s="36" t="s">
        <v>10</v>
      </c>
      <c r="B117" s="36"/>
      <c r="C117" s="36" t="s">
        <v>10</v>
      </c>
      <c r="D117" s="37" t="s">
        <v>11</v>
      </c>
      <c r="E117" s="38"/>
      <c r="F117" s="36" t="s">
        <v>2</v>
      </c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:23" ht="15" hidden="1">
      <c r="A118" s="39">
        <v>0</v>
      </c>
      <c r="B118" s="40"/>
      <c r="C118" s="39">
        <v>7500</v>
      </c>
      <c r="D118" s="41">
        <v>4.5600000000000002E-2</v>
      </c>
      <c r="E118" s="42"/>
      <c r="F118" s="39">
        <f>IF($B$10&lt;C118,$B$10*D118,C118*D118)</f>
        <v>0</v>
      </c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:23" ht="15" hidden="1">
      <c r="A119" s="39">
        <v>7500</v>
      </c>
      <c r="B119" s="40"/>
      <c r="C119" s="39">
        <v>17500</v>
      </c>
      <c r="D119" s="41">
        <v>2.8500000000000001E-2</v>
      </c>
      <c r="E119" s="42"/>
      <c r="F119" s="40" t="str">
        <f t="shared" ref="F119:F124" si="0">IF($B$10&lt;=A119," ",IF($B$10&lt;C119,($B$10-C118)*D119,(C119-A119)*D119))</f>
        <v xml:space="preserve"> </v>
      </c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</row>
    <row r="120" spans="1:23" ht="15" hidden="1">
      <c r="A120" s="39">
        <v>17500</v>
      </c>
      <c r="B120" s="40"/>
      <c r="C120" s="39">
        <v>30000</v>
      </c>
      <c r="D120" s="41">
        <v>2.2800000000000001E-2</v>
      </c>
      <c r="E120" s="42"/>
      <c r="F120" s="40" t="str">
        <f t="shared" si="0"/>
        <v xml:space="preserve"> </v>
      </c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spans="1:23" ht="15" hidden="1">
      <c r="A121" s="39">
        <v>30000</v>
      </c>
      <c r="B121" s="40"/>
      <c r="C121" s="39">
        <v>45495</v>
      </c>
      <c r="D121" s="41">
        <v>1.7100000000000001E-2</v>
      </c>
      <c r="E121" s="42"/>
      <c r="F121" s="40" t="str">
        <f t="shared" si="0"/>
        <v xml:space="preserve"> </v>
      </c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 ht="15" hidden="1">
      <c r="A122" s="39">
        <v>45495</v>
      </c>
      <c r="B122" s="40"/>
      <c r="C122" s="39">
        <v>64095</v>
      </c>
      <c r="D122" s="41">
        <v>1.14E-2</v>
      </c>
      <c r="E122" s="42"/>
      <c r="F122" s="40" t="str">
        <f t="shared" si="0"/>
        <v xml:space="preserve"> </v>
      </c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spans="1:23" ht="15" hidden="1">
      <c r="A123" s="39">
        <v>64095</v>
      </c>
      <c r="B123" s="40"/>
      <c r="C123" s="39">
        <v>250095</v>
      </c>
      <c r="D123" s="41">
        <v>5.7000000000000002E-3</v>
      </c>
      <c r="E123" s="42"/>
      <c r="F123" s="40" t="str">
        <f t="shared" si="0"/>
        <v xml:space="preserve"> </v>
      </c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:23" ht="15" hidden="1">
      <c r="A124" s="39">
        <v>250095</v>
      </c>
      <c r="B124" s="40"/>
      <c r="C124" s="39">
        <f>$B$10</f>
        <v>0</v>
      </c>
      <c r="D124" s="41">
        <v>5.6999999999999998E-4</v>
      </c>
      <c r="E124" s="42"/>
      <c r="F124" s="40" t="str">
        <f t="shared" si="0"/>
        <v xml:space="preserve"> </v>
      </c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spans="1:23" ht="15" hidden="1">
      <c r="A125" s="43"/>
      <c r="B125" s="44"/>
      <c r="C125" s="44"/>
      <c r="D125" s="45"/>
      <c r="E125" s="46"/>
      <c r="F125" s="4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</row>
    <row r="126" spans="1:23" ht="15" hidden="1">
      <c r="A126" s="36" t="s">
        <v>12</v>
      </c>
      <c r="B126" s="47"/>
      <c r="C126" s="44"/>
      <c r="D126" s="48"/>
      <c r="E126" s="46"/>
      <c r="F126" s="49">
        <f>SUM(F118:F125)</f>
        <v>0</v>
      </c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</row>
    <row r="127" spans="1:23" hidden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:23" hidden="1">
      <c r="A128" s="89" t="s">
        <v>48</v>
      </c>
      <c r="B128" s="89"/>
      <c r="C128" s="89"/>
      <c r="D128" s="89"/>
      <c r="E128" s="89"/>
      <c r="F128" s="89" t="s">
        <v>49</v>
      </c>
      <c r="G128" s="89"/>
      <c r="H128" s="89"/>
      <c r="I128" s="90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:23" hidden="1">
      <c r="A129" s="89">
        <v>67.31</v>
      </c>
      <c r="B129" s="89" t="s">
        <v>50</v>
      </c>
      <c r="C129" s="89">
        <v>25000</v>
      </c>
      <c r="D129" s="89"/>
      <c r="E129" s="89"/>
      <c r="F129" s="89"/>
      <c r="G129" s="89"/>
      <c r="H129" s="89"/>
      <c r="I129" s="90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</row>
    <row r="130" spans="1:23" hidden="1">
      <c r="A130" s="89">
        <v>23.56</v>
      </c>
      <c r="B130" s="89" t="s">
        <v>51</v>
      </c>
      <c r="C130" s="89">
        <v>25000</v>
      </c>
      <c r="D130" s="89" t="s">
        <v>52</v>
      </c>
      <c r="E130" s="89"/>
      <c r="F130" s="89"/>
      <c r="G130" s="89"/>
      <c r="H130" s="89"/>
      <c r="I130" s="90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  <row r="131" spans="1:23" hidden="1">
      <c r="A131" s="89"/>
      <c r="B131" s="89"/>
      <c r="C131" s="89"/>
      <c r="D131" s="89"/>
      <c r="E131" s="89"/>
      <c r="F131" s="89"/>
      <c r="G131" s="89"/>
      <c r="H131" s="89"/>
      <c r="I131" s="90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</row>
    <row r="132" spans="1:23" hidden="1">
      <c r="A132" s="89"/>
      <c r="B132" s="89"/>
      <c r="C132" s="89"/>
      <c r="D132" s="89"/>
      <c r="E132" s="89"/>
      <c r="F132" s="89"/>
      <c r="G132" s="89"/>
      <c r="H132" s="89"/>
      <c r="I132" s="90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 hidden="1">
      <c r="A133" s="89"/>
      <c r="B133" s="89"/>
      <c r="C133" s="89"/>
      <c r="D133" s="89"/>
      <c r="E133" s="89"/>
      <c r="F133" s="89"/>
      <c r="G133" s="89">
        <v>720</v>
      </c>
      <c r="H133" s="89"/>
      <c r="I133" s="90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23" hidden="1">
      <c r="A134" s="89" t="s">
        <v>53</v>
      </c>
      <c r="B134" s="89"/>
      <c r="C134" s="89" t="s">
        <v>10</v>
      </c>
      <c r="D134" s="89" t="s">
        <v>54</v>
      </c>
      <c r="E134" s="89"/>
      <c r="F134" s="89"/>
      <c r="G134" s="89"/>
      <c r="H134" s="89"/>
      <c r="I134" s="90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23" hidden="1">
      <c r="A135" s="89"/>
      <c r="B135" s="89"/>
      <c r="C135" s="89">
        <v>0</v>
      </c>
      <c r="D135" s="89">
        <v>575</v>
      </c>
      <c r="E135" s="89"/>
      <c r="F135" s="89"/>
      <c r="G135" s="89"/>
      <c r="H135" s="89"/>
      <c r="I135" s="90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23" hidden="1">
      <c r="A136" s="89"/>
      <c r="B136" s="89"/>
      <c r="C136" s="89"/>
      <c r="D136" s="89"/>
      <c r="E136" s="89"/>
      <c r="F136" s="89"/>
      <c r="G136" s="89"/>
      <c r="H136" s="89"/>
      <c r="I136" s="90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23" hidden="1">
      <c r="A137" s="89"/>
      <c r="B137" s="89"/>
      <c r="C137" s="89"/>
      <c r="D137" s="89"/>
      <c r="E137" s="89"/>
      <c r="F137" s="91" t="s">
        <v>46</v>
      </c>
      <c r="G137" s="89"/>
      <c r="H137" s="89"/>
      <c r="I137" s="90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 hidden="1">
      <c r="A138" s="89"/>
      <c r="B138" s="89"/>
      <c r="C138" s="89"/>
      <c r="D138" s="89"/>
      <c r="E138" s="89"/>
      <c r="F138" s="91" t="s">
        <v>47</v>
      </c>
      <c r="G138" s="89"/>
      <c r="H138" s="89"/>
      <c r="I138" s="90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 hidden="1">
      <c r="A139" s="89">
        <v>920</v>
      </c>
      <c r="B139" s="89"/>
      <c r="C139" s="89"/>
      <c r="D139" s="89"/>
      <c r="E139" s="89"/>
      <c r="F139" s="89"/>
      <c r="G139" s="89"/>
      <c r="H139" s="89"/>
      <c r="I139" s="90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 hidden="1">
      <c r="A140" s="89"/>
      <c r="B140" s="89"/>
      <c r="C140" s="89"/>
      <c r="D140" s="89"/>
      <c r="E140" s="89"/>
      <c r="F140" s="89"/>
      <c r="G140" s="89"/>
      <c r="H140" s="89"/>
      <c r="I140" s="90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 hidden="1">
      <c r="A141" s="89"/>
      <c r="B141" s="89"/>
      <c r="C141" s="89"/>
      <c r="D141" s="89"/>
      <c r="E141" s="89"/>
      <c r="F141" s="89"/>
      <c r="G141" s="89"/>
      <c r="H141" s="89"/>
      <c r="I141" s="90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spans="1:23" hidden="1">
      <c r="A142" s="89"/>
      <c r="B142" s="89"/>
      <c r="C142" s="89"/>
      <c r="D142" s="89"/>
      <c r="E142" s="89"/>
      <c r="F142" s="89"/>
      <c r="G142" s="89"/>
      <c r="H142" s="89"/>
      <c r="I142" s="90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spans="1:23" hidden="1">
      <c r="A143" s="89"/>
      <c r="B143" s="89"/>
      <c r="C143" s="89"/>
      <c r="D143" s="89"/>
      <c r="E143" s="89"/>
      <c r="F143" s="89"/>
      <c r="G143" s="89"/>
      <c r="H143" s="89"/>
      <c r="I143" s="90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spans="1:23" hidden="1">
      <c r="A144" s="89"/>
      <c r="B144" s="89"/>
      <c r="C144" s="89"/>
      <c r="D144" s="89"/>
      <c r="E144" s="89"/>
      <c r="F144" s="89"/>
      <c r="G144" s="89"/>
      <c r="H144" s="89"/>
      <c r="I144" s="90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</row>
    <row r="145" spans="1:23" hidden="1">
      <c r="A145" s="89"/>
      <c r="B145" s="89"/>
      <c r="C145" s="89"/>
      <c r="D145" s="89"/>
      <c r="E145" s="89"/>
      <c r="F145" s="89"/>
      <c r="G145" s="89"/>
      <c r="H145" s="89"/>
      <c r="I145" s="90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</row>
    <row r="146" spans="1:23" hidden="1">
      <c r="A146" s="89"/>
      <c r="B146" s="89"/>
      <c r="C146" s="89"/>
      <c r="D146" s="89"/>
      <c r="E146" s="89"/>
      <c r="F146" s="89"/>
      <c r="G146" s="89"/>
      <c r="H146" s="89"/>
      <c r="I146" s="90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hidden="1">
      <c r="A147" s="89"/>
      <c r="B147" s="89"/>
      <c r="C147" s="89"/>
      <c r="D147" s="89"/>
      <c r="E147" s="89"/>
      <c r="F147" s="89"/>
      <c r="G147" s="89"/>
      <c r="H147" s="89"/>
      <c r="I147" s="90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 hidden="1">
      <c r="A148" s="89"/>
      <c r="B148" s="89"/>
      <c r="C148" s="89"/>
      <c r="D148" s="89"/>
      <c r="E148" s="89"/>
      <c r="F148" s="89"/>
      <c r="G148" s="89"/>
      <c r="H148" s="89"/>
      <c r="I148" s="90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 hidden="1">
      <c r="A149" s="89"/>
      <c r="B149" s="89"/>
      <c r="C149" s="89"/>
      <c r="D149" s="89"/>
      <c r="E149" s="89"/>
      <c r="F149" s="89"/>
      <c r="G149" s="89"/>
      <c r="H149" s="89"/>
      <c r="I149" s="90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 hidden="1">
      <c r="A150" s="89"/>
      <c r="B150" s="89"/>
      <c r="C150" s="89"/>
      <c r="D150" s="89"/>
      <c r="E150" s="89"/>
      <c r="F150" s="89"/>
      <c r="G150" s="89"/>
      <c r="H150" s="89"/>
      <c r="I150" s="90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 hidden="1">
      <c r="A151" s="89"/>
      <c r="B151" s="89"/>
      <c r="C151" s="89"/>
      <c r="D151" s="89"/>
      <c r="E151" s="89"/>
      <c r="F151" s="89"/>
      <c r="G151" s="89"/>
      <c r="H151" s="89"/>
      <c r="I151" s="90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 hidden="1">
      <c r="A152" s="89"/>
      <c r="B152" s="89"/>
      <c r="C152" s="89"/>
      <c r="D152" s="89"/>
      <c r="E152" s="89"/>
      <c r="F152" s="89"/>
      <c r="G152" s="89"/>
      <c r="H152" s="89"/>
      <c r="I152" s="90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 hidden="1">
      <c r="A153" s="89"/>
      <c r="B153" s="89"/>
      <c r="C153" s="89"/>
      <c r="D153" s="89"/>
      <c r="E153" s="89"/>
      <c r="F153" s="89"/>
      <c r="G153" s="89"/>
      <c r="H153" s="89"/>
      <c r="I153" s="90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 hidden="1">
      <c r="A154" s="89"/>
      <c r="B154" s="89"/>
      <c r="C154" s="89"/>
      <c r="D154" s="89"/>
      <c r="E154" s="89"/>
      <c r="F154" s="89"/>
      <c r="G154" s="89"/>
      <c r="H154" s="89"/>
      <c r="I154" s="90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 hidden="1">
      <c r="A155" s="89"/>
      <c r="B155" s="89"/>
      <c r="C155" s="89"/>
      <c r="D155" s="89"/>
      <c r="E155" s="89"/>
      <c r="F155" s="89"/>
      <c r="G155" s="89"/>
      <c r="H155" s="89"/>
      <c r="I155" s="90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 hidden="1">
      <c r="A156" s="89"/>
      <c r="B156" s="89"/>
      <c r="C156" s="89"/>
      <c r="D156" s="89"/>
      <c r="E156" s="89"/>
      <c r="F156" s="89"/>
      <c r="G156" s="89"/>
      <c r="H156" s="89"/>
      <c r="I156" s="90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 hidden="1">
      <c r="A157" s="89"/>
      <c r="B157" s="89"/>
      <c r="C157" s="89"/>
      <c r="D157" s="89"/>
      <c r="E157" s="89"/>
      <c r="F157" s="89"/>
      <c r="G157" s="89"/>
      <c r="H157" s="89"/>
      <c r="I157" s="90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 hidden="1">
      <c r="A158" s="89"/>
      <c r="B158" s="89"/>
      <c r="C158" s="89"/>
      <c r="D158" s="89"/>
      <c r="E158" s="89"/>
      <c r="F158" s="89"/>
      <c r="G158" s="89"/>
      <c r="H158" s="89"/>
      <c r="I158" s="90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 hidden="1">
      <c r="A159" s="89"/>
      <c r="B159" s="89"/>
      <c r="C159" s="89"/>
      <c r="D159" s="89"/>
      <c r="E159" s="89"/>
      <c r="F159" s="89"/>
      <c r="G159" s="89"/>
      <c r="H159" s="89"/>
      <c r="I159" s="90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 hidden="1">
      <c r="A160" s="89"/>
      <c r="B160" s="89"/>
      <c r="C160" s="89"/>
      <c r="D160" s="89"/>
      <c r="E160" s="89"/>
      <c r="F160" s="89"/>
      <c r="G160" s="89"/>
      <c r="H160" s="89"/>
      <c r="I160" s="90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 hidden="1">
      <c r="A161" s="89"/>
      <c r="B161" s="89"/>
      <c r="C161" s="89"/>
      <c r="D161" s="89"/>
      <c r="E161" s="89"/>
      <c r="F161" s="89"/>
      <c r="G161" s="89"/>
      <c r="H161" s="89"/>
      <c r="I161" s="90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 hidden="1">
      <c r="A162" s="89"/>
      <c r="B162" s="89"/>
      <c r="C162" s="89"/>
      <c r="D162" s="89"/>
      <c r="E162" s="89"/>
      <c r="F162" s="89"/>
      <c r="G162" s="89"/>
      <c r="H162" s="89"/>
      <c r="I162" s="90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 hidden="1">
      <c r="A163" s="89"/>
      <c r="B163" s="89"/>
      <c r="C163" s="89"/>
      <c r="D163" s="89"/>
      <c r="E163" s="89"/>
      <c r="F163" s="89"/>
      <c r="G163" s="89"/>
      <c r="H163" s="89"/>
      <c r="I163" s="90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 hidden="1">
      <c r="A164" s="89"/>
      <c r="B164" s="89"/>
      <c r="C164" s="89"/>
      <c r="D164" s="89"/>
      <c r="E164" s="89"/>
      <c r="F164" s="89"/>
      <c r="G164" s="89"/>
      <c r="H164" s="89"/>
      <c r="I164" s="90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 hidden="1">
      <c r="A165" s="89"/>
      <c r="B165" s="89"/>
      <c r="C165" s="89"/>
      <c r="D165" s="89"/>
      <c r="E165" s="89"/>
      <c r="F165" s="89"/>
      <c r="G165" s="89"/>
      <c r="H165" s="89"/>
      <c r="I165" s="90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 hidden="1">
      <c r="A166" s="89"/>
      <c r="B166" s="89"/>
      <c r="C166" s="89"/>
      <c r="D166" s="89"/>
      <c r="E166" s="89"/>
      <c r="F166" s="89"/>
      <c r="G166" s="89"/>
      <c r="H166" s="89"/>
      <c r="I166" s="90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</row>
    <row r="167" spans="1:23" hidden="1">
      <c r="A167" s="89"/>
      <c r="B167" s="89"/>
      <c r="C167" s="89"/>
      <c r="D167" s="89"/>
      <c r="E167" s="89"/>
      <c r="F167" s="89"/>
      <c r="G167" s="89"/>
      <c r="H167" s="89"/>
      <c r="I167" s="90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</row>
    <row r="168" spans="1:23" hidden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</row>
    <row r="169" spans="1:23" hidden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</row>
    <row r="170" spans="1:23" hidden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</row>
    <row r="171" spans="1:23" hidden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</row>
    <row r="172" spans="1:2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</row>
    <row r="173" spans="1:2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</row>
    <row r="174" spans="1:2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</row>
    <row r="175" spans="1:2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</row>
    <row r="176" spans="1:2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</row>
    <row r="177" spans="1:2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</row>
    <row r="178" spans="1:23">
      <c r="A178" s="6"/>
      <c r="B178" s="6"/>
      <c r="C178" s="6"/>
      <c r="D178" s="6"/>
      <c r="E178" s="6"/>
      <c r="F178" s="6"/>
      <c r="G178" s="6"/>
    </row>
  </sheetData>
  <sheetProtection algorithmName="SHA-512" hashValue="NRW0yIAqZ7NWzDNAFleMucT3hydXIKPdr8zWWITQRE+YJjeaGPvUD6j6VpqPDyrEmuQHdchEI34KMGt3FL/f0Q==" saltValue="s1u274yt1pzv/rUi1XUB7Q==" spinCount="100000" sheet="1" objects="1" scenarios="1"/>
  <phoneticPr fontId="0" type="noConversion"/>
  <dataValidations count="4">
    <dataValidation type="list" allowBlank="1" showInputMessage="1" showErrorMessage="1" sqref="B14">
      <formula1>$G$110:$G$111</formula1>
    </dataValidation>
    <dataValidation type="list" allowBlank="1" showInputMessage="1" showErrorMessage="1" sqref="B15">
      <formula1>$H$110:$H$111</formula1>
    </dataValidation>
    <dataValidation type="list" allowBlank="1" showInputMessage="1" showErrorMessage="1" sqref="B7">
      <formula1>$K$110:$K$111</formula1>
    </dataValidation>
    <dataValidation type="list" allowBlank="1" showInputMessage="1" showErrorMessage="1" sqref="B12">
      <formula1>$F$110:$F$111</formula1>
    </dataValidation>
  </dataValidations>
  <hyperlinks>
    <hyperlink ref="D67" r:id="rId1"/>
    <hyperlink ref="D69" r:id="rId2"/>
    <hyperlink ref="B69" r:id="rId3"/>
    <hyperlink ref="C71" r:id="rId4"/>
    <hyperlink ref="B67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VBIFTVABREYNEMH</vt:lpstr>
      <vt:lpstr>VBIFTVABREYNEMH!_1._Zegels_Minuut_Brevet</vt:lpstr>
      <vt:lpstr>VBIFTVABREYNEMH!_2._Registratie_Minuut_Brevet</vt:lpstr>
      <vt:lpstr>VBIFTVABREYNEMH!_3._Registratie_aanhangsel</vt:lpstr>
      <vt:lpstr>VBIFTVABREYNEMH!Aard</vt:lpstr>
      <vt:lpstr>VBIFTVABREYNEMH!Afdrukbereik</vt:lpstr>
      <vt:lpstr>VBIFTVABREYNEMH!Datum</vt:lpstr>
      <vt:lpstr>VBIFTVABREYNEMH!KOSTENFICHE</vt:lpstr>
      <vt:lpstr>VBIFTVABREYNEMH!Rep.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2014-11-23T22:15:48Z</dcterms:modified>
</cp:coreProperties>
</file>