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50" windowWidth="14355" windowHeight="7995"/>
  </bookViews>
  <sheets>
    <sheet name="VBIBPH" sheetId="1" r:id="rId1"/>
  </sheets>
  <definedNames>
    <definedName name="_1._Zegels_Minuut_Brevet" localSheetId="0">VBIBPH!$A$15:$F$15</definedName>
    <definedName name="_1._Zegels_Minuut_Brevet">#REF!</definedName>
    <definedName name="_10._Tweede_getuigschrift" localSheetId="0">VBIBPH!#REF!</definedName>
    <definedName name="_10._Tweede_getuigschrift">#REF!</definedName>
    <definedName name="_11._Kadaster_uittreksel" localSheetId="0">VBIBPH!#REF!</definedName>
    <definedName name="_11._Kadaster_uittreksel">#REF!</definedName>
    <definedName name="_12._Getuigen" localSheetId="0">VBIBPH!#REF!</definedName>
    <definedName name="_12._Getuigen">#REF!</definedName>
    <definedName name="_13._Allerlei_uitgaven" localSheetId="0">VBIBPH!#REF!</definedName>
    <definedName name="_13._Allerlei_uitgaven">#REF!</definedName>
    <definedName name="_14." localSheetId="0">VBIBPH!#REF!</definedName>
    <definedName name="_14.">#REF!</definedName>
    <definedName name="_15." localSheetId="0">VBIBPH!#REF!</definedName>
    <definedName name="_15.">#REF!</definedName>
    <definedName name="_2._Registratie_Minuut_Brevet" localSheetId="0">VBIBPH!$B$19:$G$19</definedName>
    <definedName name="_2._Registratie_Minuut_Brevet">#REF!</definedName>
    <definedName name="_3._Registratie_aanhangsel" localSheetId="0">VBIBPH!$E$20:$G$20</definedName>
    <definedName name="_3._Registratie_aanhangsel">#REF!</definedName>
    <definedName name="_4.Zegels_afschrift_grosse" localSheetId="0">VBIBPH!#REF!</definedName>
    <definedName name="_4.Zegels_afschrift_grosse">#REF!</definedName>
    <definedName name="_5._Hypotheek__inschr._overschr._doorh." localSheetId="0">VBIBPH!#REF!</definedName>
    <definedName name="_5._Hypotheek__inschr._overschr._doorh.">#REF!</definedName>
    <definedName name="_6._Loon_pandbewaarder" localSheetId="0">VBIBPH!#REF!</definedName>
    <definedName name="_6._Loon_pandbewaarder">#REF!</definedName>
    <definedName name="_7._Zegels__bord._aanh." localSheetId="0">VBIBPH!#REF!</definedName>
    <definedName name="_7._Zegels__bord._aanh.">#REF!</definedName>
    <definedName name="_8._Opzoekingen" localSheetId="0">VBIBPH!#REF!</definedName>
    <definedName name="_8._Opzoekingen">#REF!</definedName>
    <definedName name="_9._Hypothecair_getuigschrift" localSheetId="0">VBIBPH!#REF!</definedName>
    <definedName name="_9._Hypothecair_getuigschrift">#REF!</definedName>
    <definedName name="Aard" localSheetId="0">VBIBPH!$C$5:$F$5</definedName>
    <definedName name="Aard">#REF!</definedName>
    <definedName name="_xlnm.Print_Area" localSheetId="0">VBIBPH!$A$1:$E$152</definedName>
    <definedName name="Datum" localSheetId="0">VBIBPH!$B$5:$G$46</definedName>
    <definedName name="Datum">#REF!</definedName>
    <definedName name="gemeentelijke_info">#REF!</definedName>
    <definedName name="Kantoor_van_Notaris_J._SIMONART_te_Leuven" localSheetId="0">VBIBPH!#REF!</definedName>
    <definedName name="Kantoor_van_Notaris_J._SIMONART_te_Leuven">#REF!</definedName>
    <definedName name="KOSTENFICHE" localSheetId="0">VBIBPH!$A$1:$G$46</definedName>
    <definedName name="KOSTENFICHE">#REF!</definedName>
    <definedName name="Last_Row">IF(Values_Entered,Header_Row+Number_of_Payments,Header_Row)</definedName>
    <definedName name="Naam" localSheetId="0">VBIBPH!$C$6:$F$6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VBIBPH!$F$5:$F$47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VBIBPH!#REF!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VBIBPH!$A$4:$G$46</definedName>
  </definedNames>
  <calcPr calcId="145621"/>
</workbook>
</file>

<file path=xl/calcChain.xml><?xml version="1.0" encoding="utf-8"?>
<calcChain xmlns="http://schemas.openxmlformats.org/spreadsheetml/2006/main">
  <c r="D36" i="1" l="1"/>
  <c r="B7" i="1" l="1"/>
  <c r="C169" i="1" s="1"/>
  <c r="D17" i="1"/>
  <c r="D18" i="1"/>
  <c r="D20" i="1"/>
  <c r="D53" i="1"/>
  <c r="D64" i="1" s="1"/>
  <c r="E69" i="1"/>
  <c r="E72" i="1"/>
  <c r="E75" i="1"/>
  <c r="A93" i="1"/>
  <c r="D65" i="1" s="1"/>
  <c r="G100" i="1"/>
  <c r="C102" i="1"/>
  <c r="D102" i="1"/>
  <c r="C139" i="1"/>
  <c r="F140" i="1"/>
  <c r="F141" i="1"/>
  <c r="F142" i="1"/>
  <c r="E149" i="1"/>
  <c r="H60" i="1" s="1"/>
  <c r="H61" i="1" s="1"/>
  <c r="H81" i="1" s="1"/>
  <c r="F143" i="1"/>
  <c r="F144" i="1"/>
  <c r="F145" i="1"/>
  <c r="F146" i="1"/>
  <c r="C147" i="1"/>
  <c r="E147" i="1" s="1"/>
  <c r="E165" i="1"/>
  <c r="F178" i="1"/>
  <c r="F180" i="1" s="1"/>
  <c r="D40" i="1" s="1"/>
  <c r="C170" i="1"/>
  <c r="D170" i="1"/>
  <c r="E170" i="1"/>
  <c r="C177" i="1"/>
  <c r="C176" i="1"/>
  <c r="C175" i="1" s="1"/>
  <c r="E177" i="1"/>
  <c r="F177" i="1"/>
  <c r="E178" i="1"/>
  <c r="F179" i="1"/>
  <c r="E180" i="1"/>
  <c r="E183" i="1"/>
  <c r="E184" i="1"/>
  <c r="F184" i="1"/>
  <c r="E185" i="1"/>
  <c r="E187" i="1" s="1"/>
  <c r="D42" i="1" s="1"/>
  <c r="F185" i="1"/>
  <c r="F187" i="1" s="1"/>
  <c r="D43" i="1" s="1"/>
  <c r="E47" i="1" s="1"/>
  <c r="E186" i="1"/>
  <c r="F186" i="1"/>
  <c r="B190" i="1"/>
  <c r="C190" i="1"/>
  <c r="B191" i="1"/>
  <c r="C191" i="1"/>
  <c r="F207" i="1"/>
  <c r="F208" i="1"/>
  <c r="F209" i="1"/>
  <c r="F210" i="1"/>
  <c r="F211" i="1"/>
  <c r="F213" i="1"/>
  <c r="C171" i="1"/>
  <c r="E61" i="1" l="1"/>
  <c r="D135" i="1"/>
  <c r="E66" i="1" s="1"/>
  <c r="A106" i="1" s="1"/>
  <c r="E77" i="1" s="1"/>
  <c r="H78" i="1" s="1"/>
  <c r="C168" i="1"/>
  <c r="C213" i="1"/>
  <c r="E171" i="1"/>
  <c r="C179" i="1" s="1"/>
  <c r="C178" i="1" s="1"/>
  <c r="F212" i="1"/>
  <c r="F215" i="1" s="1"/>
  <c r="E15" i="1" s="1"/>
  <c r="E24" i="1" s="1"/>
  <c r="D171" i="1"/>
  <c r="E179" i="1"/>
  <c r="E181" i="1" s="1"/>
  <c r="D39" i="1" s="1"/>
  <c r="H77" i="1"/>
  <c r="H79" i="1" l="1"/>
  <c r="H83" i="1" s="1"/>
  <c r="D16" i="1"/>
  <c r="E23" i="1" s="1"/>
  <c r="E26" i="1" s="1"/>
  <c r="E45" i="1" s="1"/>
  <c r="C173" i="1"/>
  <c r="C174" i="1" s="1"/>
</calcChain>
</file>

<file path=xl/comments1.xml><?xml version="1.0" encoding="utf-8"?>
<comments xmlns="http://schemas.openxmlformats.org/spreadsheetml/2006/main">
  <authors>
    <author>Formados</author>
    <author>Jo Hermans</author>
  </authors>
  <commentList>
    <comment ref="A9" author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1" authorId="1">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text>
    </comment>
  </commentList>
</comments>
</file>

<file path=xl/sharedStrings.xml><?xml version="1.0" encoding="utf-8"?>
<sst xmlns="http://schemas.openxmlformats.org/spreadsheetml/2006/main" count="153" uniqueCount="114">
  <si>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</si>
  <si>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</si>
  <si>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</si>
  <si>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</si>
  <si>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</si>
  <si>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</si>
  <si>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</si>
  <si>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</si>
  <si>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</si>
  <si>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</si>
  <si>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</si>
  <si>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</si>
  <si>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</si>
  <si>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</si>
  <si>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</si>
  <si>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</si>
  <si>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</si>
  <si>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</si>
  <si>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</si>
  <si>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</si>
  <si>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</si>
  <si>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</si>
  <si>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</si>
  <si>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</si>
  <si>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</si>
  <si>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</si>
  <si>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</si>
  <si>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</si>
  <si>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</si>
  <si>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</si>
  <si>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</si>
  <si>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</si>
  <si>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</si>
  <si>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</si>
  <si>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</si>
  <si>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</si>
  <si>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</si>
  <si>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</si>
  <si>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</si>
  <si>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</si>
  <si>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</si>
  <si>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</si>
  <si>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</si>
  <si>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</si>
  <si>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</si>
  <si>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</si>
  <si>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</si>
  <si>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</si>
  <si>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</si>
  <si>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</si>
  <si>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</si>
  <si>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</si>
  <si>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Client</t>
  </si>
  <si>
    <t>Prix</t>
  </si>
  <si>
    <t>Charges</t>
  </si>
  <si>
    <t>Base</t>
  </si>
  <si>
    <t>Acompte (garantie)</t>
  </si>
  <si>
    <t xml:space="preserve">Abattement majoré? (EDRLR) </t>
  </si>
  <si>
    <t>Crédit social pour au moins 50%?</t>
  </si>
  <si>
    <t>Honoraire</t>
  </si>
  <si>
    <t>Enregistrement</t>
  </si>
  <si>
    <t>Réduction abattement</t>
  </si>
  <si>
    <t>Abattement majoré</t>
  </si>
  <si>
    <t>Enregistrement annexe(s)</t>
  </si>
  <si>
    <t>Transcription (rôles)</t>
  </si>
  <si>
    <t>Frais divers</t>
  </si>
  <si>
    <t>Quote-part acte de base ou acte de lotissement</t>
  </si>
  <si>
    <t>Total frais acquéreur:</t>
  </si>
  <si>
    <t>Total acquéreur:</t>
  </si>
  <si>
    <t>Frais à charge du vendeur</t>
  </si>
  <si>
    <t>Commission agence immobilière</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</si>
  <si>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</si>
  <si>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</si>
  <si>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</si>
  <si>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</si>
  <si>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</si>
  <si>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</si>
  <si>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</si>
  <si>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</si>
  <si>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</si>
  <si>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Recherche</t>
  </si>
  <si>
    <t>oui</t>
  </si>
  <si>
    <t>non</t>
  </si>
  <si>
    <t>acquéreur</t>
  </si>
  <si>
    <t>vendeur</t>
  </si>
  <si>
    <t>TVA</t>
  </si>
  <si>
    <t>Livret</t>
  </si>
  <si>
    <t>Basis</t>
  </si>
  <si>
    <t>Loon hypotheekbewaarder</t>
  </si>
  <si>
    <t>Berekening ereloon hypotheekbewaarder</t>
  </si>
  <si>
    <t xml:space="preserve">tot </t>
  </si>
  <si>
    <t>per</t>
  </si>
  <si>
    <t>supplementair</t>
  </si>
  <si>
    <t>Bijlagen</t>
  </si>
  <si>
    <t>Diverse kosten</t>
  </si>
  <si>
    <t>PRÊT HYPOTHÉCAIRE</t>
  </si>
  <si>
    <t>Base enregistrement</t>
  </si>
  <si>
    <t>Principal</t>
  </si>
  <si>
    <t>Accessoires</t>
  </si>
  <si>
    <t>Base honoraire</t>
  </si>
  <si>
    <t>Prêt tarif social?</t>
  </si>
  <si>
    <t>Droits d'enregistrement</t>
  </si>
  <si>
    <t>(TVA)</t>
  </si>
  <si>
    <t>Droits d'enregistrement des annexes</t>
  </si>
  <si>
    <t>Droit d'hypothèque</t>
  </si>
  <si>
    <t>Honoraire conserv. des hypothèques</t>
  </si>
  <si>
    <t>Provision frais d'hypothèque</t>
  </si>
  <si>
    <t>Droits d'écriture</t>
  </si>
  <si>
    <t>Total frais</t>
  </si>
  <si>
    <t>Total</t>
  </si>
  <si>
    <t>Ensemble</t>
  </si>
  <si>
    <t>Inscription à combien de bureaux d'hypothèques?</t>
  </si>
  <si>
    <t>VENTE BRUXELLES AVEC PRÊT HYPOTHÉCAIRE</t>
  </si>
  <si>
    <t>Frais à charge de l'acquéreur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</si>
</sst>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s>
  <fonts count="17">
    <font>
      <sz val="10"/>
      <name val="Arial"/>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4"/>
      <color indexed="9"/>
      <name val="Arial"/>
      <family val="2"/>
    </font>
    <font>
      <sz val="11"/>
      <color theme="1"/>
      <name val="Calibri"/>
      <family val="2"/>
      <scheme val="minor"/>
    </font>
    <font>
      <b/>
      <sz val="11"/>
      <color theme="1"/>
      <name val="Calibri"/>
      <family val="2"/>
      <scheme val="minor"/>
    </font>
  </fonts>
  <fills count="15">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5"/>
        <bgColor indexed="64"/>
      </patternFill>
    </fill>
    <fill>
      <patternFill patternType="solid">
        <fgColor indexed="11"/>
        <bgColor indexed="64"/>
      </patternFill>
    </fill>
    <fill>
      <patternFill patternType="solid">
        <fgColor indexed="12"/>
        <bgColor indexed="64"/>
      </patternFill>
    </fill>
    <fill>
      <patternFill patternType="solid">
        <fgColor indexed="42"/>
        <bgColor indexed="64"/>
      </patternFill>
    </fill>
    <fill>
      <patternFill patternType="solid">
        <fgColor indexed="44"/>
        <bgColor indexed="64"/>
      </patternFill>
    </fill>
    <fill>
      <patternFill patternType="solid">
        <fgColor indexed="51"/>
        <bgColor indexed="64"/>
      </patternFill>
    </fill>
    <fill>
      <patternFill patternType="solid">
        <fgColor indexed="50"/>
        <bgColor indexed="64"/>
      </patternFill>
    </fill>
    <fill>
      <patternFill patternType="solid">
        <fgColor indexed="52"/>
        <bgColor indexed="64"/>
      </patternFill>
    </fill>
    <fill>
      <patternFill patternType="solid">
        <fgColor indexed="57"/>
        <bgColor indexed="64"/>
      </patternFill>
    </fill>
    <fill>
      <patternFill patternType="solid">
        <fgColor indexed="41"/>
        <bgColor indexed="64"/>
      </patternFill>
    </fill>
    <fill>
      <patternFill patternType="solid">
        <fgColor indexed="13"/>
        <bgColor indexed="64"/>
      </patternFill>
    </fill>
  </fills>
  <borders count="24">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style="thick">
        <color indexed="20"/>
      </top>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10"/>
      </left>
      <right/>
      <top style="thick">
        <color indexed="10"/>
      </top>
      <bottom/>
      <diagonal/>
    </border>
    <border>
      <left/>
      <right/>
      <top style="thick">
        <color indexed="10"/>
      </top>
      <bottom/>
      <diagonal/>
    </border>
    <border>
      <left/>
      <right style="thick">
        <color indexed="10"/>
      </right>
      <top style="thick">
        <color indexed="10"/>
      </top>
      <bottom/>
      <diagonal/>
    </border>
    <border>
      <left style="thick">
        <color indexed="10"/>
      </left>
      <right/>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thick">
        <color indexed="10"/>
      </left>
      <right style="thick">
        <color indexed="10"/>
      </right>
      <top style="thick">
        <color indexed="10"/>
      </top>
      <bottom style="thick">
        <color indexed="10"/>
      </bottom>
      <diagonal/>
    </border>
    <border>
      <left/>
      <right/>
      <top style="thin">
        <color theme="4"/>
      </top>
      <bottom style="double">
        <color theme="4"/>
      </bottom>
      <diagonal/>
    </border>
  </borders>
  <cellStyleXfs count="17">
    <xf numFmtId="0" fontId="0" fillId="0" borderId="0"/>
    <xf numFmtId="172" fontId="10" fillId="0" borderId="0">
      <protection locked="0"/>
    </xf>
    <xf numFmtId="173" fontId="2" fillId="0" borderId="0" applyFont="0" applyFill="0" applyBorder="0" applyAlignment="0" applyProtection="0"/>
    <xf numFmtId="174" fontId="10" fillId="0" borderId="0">
      <protection locked="0"/>
    </xf>
    <xf numFmtId="175" fontId="2" fillId="0" borderId="0" applyFont="0" applyFill="0" applyBorder="0" applyAlignment="0" applyProtection="0"/>
    <xf numFmtId="176" fontId="10" fillId="0" borderId="0">
      <protection locked="0"/>
    </xf>
    <xf numFmtId="177" fontId="10" fillId="0" borderId="0">
      <protection locked="0"/>
    </xf>
    <xf numFmtId="178" fontId="11" fillId="0" borderId="0">
      <protection locked="0"/>
    </xf>
    <xf numFmtId="178" fontId="11" fillId="0" borderId="0">
      <protection locked="0"/>
    </xf>
    <xf numFmtId="0" fontId="3" fillId="0" borderId="0" applyNumberFormat="0" applyFill="0" applyBorder="0" applyAlignment="0" applyProtection="0">
      <alignment vertical="top"/>
      <protection locked="0"/>
    </xf>
    <xf numFmtId="179" fontId="10" fillId="0" borderId="0">
      <protection locked="0"/>
    </xf>
    <xf numFmtId="0" fontId="12" fillId="0" borderId="0"/>
    <xf numFmtId="0" fontId="15" fillId="0" borderId="0"/>
    <xf numFmtId="0" fontId="2" fillId="0" borderId="0"/>
    <xf numFmtId="0" fontId="15" fillId="0" borderId="0"/>
    <xf numFmtId="178" fontId="10" fillId="0" borderId="1">
      <protection locked="0"/>
    </xf>
    <xf numFmtId="0" fontId="16" fillId="0" borderId="23" applyNumberFormat="0" applyFill="0" applyAlignment="0" applyProtection="0"/>
  </cellStyleXfs>
  <cellXfs count="118">
    <xf numFmtId="0" fontId="0" fillId="0" borderId="0" xfId="0"/>
    <xf numFmtId="166" fontId="1" fillId="2" borderId="0" xfId="0" applyNumberFormat="1" applyFont="1" applyFill="1" applyBorder="1" applyAlignment="1" applyProtection="1">
      <alignment horizontal="left"/>
      <protection locked="0" hidden="1"/>
    </xf>
    <xf numFmtId="0" fontId="1" fillId="3" borderId="0" xfId="0" applyFont="1" applyFill="1" applyBorder="1" applyAlignment="1" applyProtection="1">
      <alignment horizontal="left"/>
      <protection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165" fontId="0" fillId="3" borderId="0" xfId="0" applyNumberFormat="1" applyFill="1" applyBorder="1" applyAlignment="1" applyProtection="1">
      <protection hidden="1"/>
    </xf>
    <xf numFmtId="0" fontId="0" fillId="3" borderId="0" xfId="0" applyFill="1" applyProtection="1">
      <protection hidden="1"/>
    </xf>
    <xf numFmtId="0" fontId="2" fillId="3" borderId="0" xfId="0" applyFont="1" applyFill="1" applyBorder="1" applyAlignment="1" applyProtection="1">
      <alignment horizontal="left"/>
      <protection hidden="1"/>
    </xf>
    <xf numFmtId="0" fontId="3" fillId="3" borderId="0" xfId="9" applyFill="1" applyBorder="1" applyAlignment="1" applyProtection="1">
      <alignment horizontal="left"/>
      <protection hidden="1"/>
    </xf>
    <xf numFmtId="0" fontId="2" fillId="3" borderId="0" xfId="13" applyFont="1" applyFill="1" applyBorder="1" applyAlignment="1" applyProtection="1">
      <alignment horizontal="left"/>
      <protection hidden="1"/>
    </xf>
    <xf numFmtId="0" fontId="1" fillId="3" borderId="0" xfId="13" applyFont="1" applyFill="1" applyBorder="1" applyAlignment="1" applyProtection="1">
      <alignment horizontal="left"/>
      <protection hidden="1"/>
    </xf>
    <xf numFmtId="0" fontId="1" fillId="3" borderId="0" xfId="0" quotePrefix="1" applyFont="1" applyFill="1" applyBorder="1" applyAlignment="1" applyProtection="1">
      <alignment horizontal="left"/>
      <protection hidden="1"/>
    </xf>
    <xf numFmtId="0" fontId="1" fillId="3" borderId="2" xfId="0" applyFont="1" applyFill="1" applyBorder="1" applyAlignment="1" applyProtection="1">
      <alignment horizontal="left"/>
      <protection hidden="1"/>
    </xf>
    <xf numFmtId="165" fontId="0" fillId="3" borderId="3" xfId="0" applyNumberFormat="1" applyFill="1" applyBorder="1" applyAlignment="1" applyProtection="1">
      <protection hidden="1"/>
    </xf>
    <xf numFmtId="0" fontId="0" fillId="3" borderId="0" xfId="0" applyNumberFormat="1" applyFill="1" applyBorder="1" applyAlignment="1" applyProtection="1">
      <protection hidden="1"/>
    </xf>
    <xf numFmtId="167" fontId="0" fillId="3" borderId="0" xfId="0" applyNumberFormat="1" applyFill="1" applyBorder="1" applyAlignment="1" applyProtection="1">
      <protection hidden="1"/>
    </xf>
    <xf numFmtId="165" fontId="2" fillId="3" borderId="0" xfId="0" applyNumberFormat="1" applyFont="1" applyFill="1" applyBorder="1" applyAlignment="1" applyProtection="1">
      <protection hidden="1"/>
    </xf>
    <xf numFmtId="165" fontId="2" fillId="3" borderId="4" xfId="0" applyNumberFormat="1" applyFont="1" applyFill="1" applyBorder="1" applyAlignment="1" applyProtection="1">
      <alignment horizontal="left"/>
      <protection hidden="1"/>
    </xf>
    <xf numFmtId="167" fontId="0" fillId="3" borderId="0" xfId="0" applyNumberFormat="1" applyFill="1" applyBorder="1" applyAlignment="1" applyProtection="1">
      <alignment horizontal="left"/>
      <protection hidden="1"/>
    </xf>
    <xf numFmtId="0" fontId="2" fillId="3" borderId="4" xfId="0" applyFont="1" applyFill="1" applyBorder="1" applyAlignment="1" applyProtection="1">
      <alignment horizontal="left"/>
      <protection hidden="1"/>
    </xf>
    <xf numFmtId="0" fontId="2" fillId="3" borderId="4" xfId="0" applyFont="1" applyFill="1" applyBorder="1" applyProtection="1">
      <protection hidden="1"/>
    </xf>
    <xf numFmtId="0" fontId="0" fillId="3" borderId="0" xfId="0" applyFill="1" applyBorder="1" applyProtection="1">
      <protection hidden="1"/>
    </xf>
    <xf numFmtId="0" fontId="2" fillId="3" borderId="0" xfId="0" applyFont="1" applyFill="1" applyBorder="1" applyProtection="1">
      <protection hidden="1"/>
    </xf>
    <xf numFmtId="167" fontId="0" fillId="3" borderId="0" xfId="0" applyNumberFormat="1" applyFill="1" applyBorder="1" applyProtection="1">
      <protection hidden="1"/>
    </xf>
    <xf numFmtId="0" fontId="2" fillId="3" borderId="0" xfId="0" applyFont="1" applyFill="1" applyProtection="1">
      <protection hidden="1"/>
    </xf>
    <xf numFmtId="167" fontId="0" fillId="3" borderId="0" xfId="0" applyNumberFormat="1" applyFill="1" applyProtection="1">
      <protection hidden="1"/>
    </xf>
    <xf numFmtId="0" fontId="1" fillId="3" borderId="5" xfId="0" applyFont="1" applyFill="1" applyBorder="1" applyAlignment="1" applyProtection="1">
      <alignment horizontal="left"/>
      <protection hidden="1"/>
    </xf>
    <xf numFmtId="0" fontId="0" fillId="3" borderId="6" xfId="0" applyFill="1" applyBorder="1" applyAlignment="1" applyProtection="1">
      <alignment horizontal="left"/>
      <protection hidden="1"/>
    </xf>
    <xf numFmtId="0" fontId="0" fillId="3" borderId="7" xfId="0" applyFill="1" applyBorder="1" applyAlignment="1" applyProtection="1">
      <alignment horizontal="left"/>
      <protection hidden="1"/>
    </xf>
    <xf numFmtId="0" fontId="0" fillId="3" borderId="8" xfId="0" applyFill="1" applyBorder="1" applyAlignment="1" applyProtection="1">
      <alignment horizontal="left"/>
      <protection hidden="1"/>
    </xf>
    <xf numFmtId="0" fontId="0" fillId="3" borderId="9" xfId="0" applyFill="1" applyBorder="1" applyAlignment="1" applyProtection="1">
      <alignment horizontal="left"/>
      <protection hidden="1"/>
    </xf>
    <xf numFmtId="165" fontId="0" fillId="3" borderId="8" xfId="0" applyNumberFormat="1" applyFill="1" applyBorder="1" applyAlignment="1" applyProtection="1">
      <protection hidden="1"/>
    </xf>
    <xf numFmtId="3" fontId="3" fillId="3" borderId="0" xfId="9" applyNumberFormat="1" applyFill="1" applyAlignment="1" applyProtection="1">
      <protection hidden="1"/>
    </xf>
    <xf numFmtId="3" fontId="2" fillId="3" borderId="0" xfId="0" applyNumberFormat="1" applyFont="1" applyFill="1" applyProtection="1">
      <protection hidden="1"/>
    </xf>
    <xf numFmtId="167" fontId="2" fillId="3" borderId="0" xfId="0" applyNumberFormat="1" applyFont="1" applyFill="1" applyProtection="1">
      <protection hidden="1"/>
    </xf>
    <xf numFmtId="0" fontId="3" fillId="3" borderId="0" xfId="9" applyFill="1" applyAlignment="1" applyProtection="1">
      <protection hidden="1"/>
    </xf>
    <xf numFmtId="0" fontId="4" fillId="3" borderId="0" xfId="0" applyFont="1" applyFill="1" applyProtection="1">
      <protection hidden="1"/>
    </xf>
    <xf numFmtId="169" fontId="0" fillId="3" borderId="0" xfId="0" applyNumberFormat="1" applyFill="1" applyBorder="1" applyAlignment="1" applyProtection="1">
      <alignment horizontal="right"/>
      <protection hidden="1"/>
    </xf>
    <xf numFmtId="0" fontId="5" fillId="3" borderId="0" xfId="0" applyFont="1" applyFill="1" applyProtection="1">
      <protection hidden="1"/>
    </xf>
    <xf numFmtId="3" fontId="2" fillId="3" borderId="0" xfId="0" quotePrefix="1" applyNumberFormat="1" applyFont="1" applyFill="1" applyAlignment="1" applyProtection="1">
      <alignment horizontal="left"/>
      <protection hidden="1"/>
    </xf>
    <xf numFmtId="3" fontId="2" fillId="3" borderId="10" xfId="0" applyNumberFormat="1" applyFont="1" applyFill="1" applyBorder="1" applyProtection="1">
      <protection hidden="1"/>
    </xf>
    <xf numFmtId="170" fontId="6" fillId="3" borderId="11" xfId="0" applyNumberFormat="1" applyFont="1" applyFill="1" applyBorder="1" applyAlignment="1" applyProtection="1">
      <alignment horizontal="center"/>
      <protection hidden="1"/>
    </xf>
    <xf numFmtId="0" fontId="6" fillId="3" borderId="11" xfId="0" applyFont="1" applyFill="1" applyBorder="1" applyAlignment="1" applyProtection="1">
      <alignment horizontal="center"/>
      <protection hidden="1"/>
    </xf>
    <xf numFmtId="0" fontId="6" fillId="3" borderId="12" xfId="0" applyFont="1" applyFill="1" applyBorder="1" applyAlignment="1" applyProtection="1">
      <alignment horizontal="center"/>
      <protection hidden="1"/>
    </xf>
    <xf numFmtId="168" fontId="7" fillId="3" borderId="11" xfId="0" applyNumberFormat="1" applyFont="1" applyFill="1" applyBorder="1" applyProtection="1">
      <protection hidden="1"/>
    </xf>
    <xf numFmtId="170" fontId="7" fillId="3" borderId="11" xfId="0" applyNumberFormat="1" applyFont="1" applyFill="1" applyBorder="1" applyProtection="1">
      <protection hidden="1"/>
    </xf>
    <xf numFmtId="171" fontId="7" fillId="3" borderId="11" xfId="0" applyNumberFormat="1" applyFont="1" applyFill="1" applyBorder="1" applyProtection="1">
      <protection hidden="1"/>
    </xf>
    <xf numFmtId="171" fontId="7" fillId="3" borderId="12" xfId="0" applyNumberFormat="1" applyFont="1" applyFill="1" applyBorder="1" applyProtection="1">
      <protection hidden="1"/>
    </xf>
    <xf numFmtId="0" fontId="7" fillId="3" borderId="13" xfId="0" applyFont="1" applyFill="1" applyBorder="1" applyProtection="1">
      <protection hidden="1"/>
    </xf>
    <xf numFmtId="0" fontId="7" fillId="3" borderId="0" xfId="0" applyFont="1" applyFill="1" applyBorder="1" applyProtection="1">
      <protection hidden="1"/>
    </xf>
    <xf numFmtId="0" fontId="8" fillId="3" borderId="14" xfId="0" applyFont="1" applyFill="1" applyBorder="1" applyProtection="1">
      <protection hidden="1"/>
    </xf>
    <xf numFmtId="0" fontId="7" fillId="3" borderId="0" xfId="0" applyFont="1" applyFill="1" applyProtection="1">
      <protection hidden="1"/>
    </xf>
    <xf numFmtId="170" fontId="6" fillId="3" borderId="0" xfId="0" applyNumberFormat="1" applyFont="1" applyFill="1" applyBorder="1" applyAlignment="1" applyProtection="1">
      <alignment horizontal="center"/>
      <protection hidden="1"/>
    </xf>
    <xf numFmtId="0" fontId="7" fillId="3" borderId="14" xfId="0" applyFont="1" applyFill="1" applyBorder="1" applyProtection="1">
      <protection hidden="1"/>
    </xf>
    <xf numFmtId="168" fontId="6" fillId="3" borderId="11" xfId="0" applyNumberFormat="1" applyFont="1" applyFill="1" applyBorder="1" applyProtection="1">
      <protection hidden="1"/>
    </xf>
    <xf numFmtId="0" fontId="0" fillId="2" borderId="0" xfId="0" applyFill="1" applyBorder="1" applyAlignment="1" applyProtection="1">
      <alignment horizontal="left"/>
      <protection locked="0" hidden="1"/>
    </xf>
    <xf numFmtId="167" fontId="1" fillId="3" borderId="0" xfId="0" applyNumberFormat="1" applyFont="1" applyFill="1" applyBorder="1" applyAlignment="1" applyProtection="1">
      <protection hidden="1"/>
    </xf>
    <xf numFmtId="164" fontId="0" fillId="4" borderId="0" xfId="0" applyNumberFormat="1" applyFill="1" applyBorder="1" applyAlignment="1" applyProtection="1">
      <protection locked="0" hidden="1"/>
    </xf>
    <xf numFmtId="164" fontId="0" fillId="2" borderId="0" xfId="0" applyNumberFormat="1" applyFill="1" applyBorder="1" applyAlignment="1" applyProtection="1">
      <protection locked="0" hidden="1"/>
    </xf>
    <xf numFmtId="164" fontId="2" fillId="5" borderId="0" xfId="0" applyNumberFormat="1" applyFont="1" applyFill="1" applyBorder="1" applyAlignment="1" applyProtection="1">
      <protection locked="0" hidden="1"/>
    </xf>
    <xf numFmtId="164" fontId="0" fillId="3" borderId="0" xfId="0" applyNumberFormat="1" applyFill="1" applyBorder="1" applyAlignment="1" applyProtection="1">
      <alignment horizontal="left"/>
      <protection hidden="1"/>
    </xf>
    <xf numFmtId="164" fontId="0" fillId="3" borderId="0" xfId="0" applyNumberFormat="1" applyFill="1" applyBorder="1" applyAlignment="1" applyProtection="1">
      <protection hidden="1"/>
    </xf>
    <xf numFmtId="164" fontId="0" fillId="3" borderId="0" xfId="0" applyNumberFormat="1" applyFill="1" applyBorder="1" applyProtection="1">
      <protection hidden="1"/>
    </xf>
    <xf numFmtId="164" fontId="0" fillId="3" borderId="0" xfId="0" applyNumberFormat="1" applyFill="1" applyProtection="1">
      <protection hidden="1"/>
    </xf>
    <xf numFmtId="0" fontId="1" fillId="6" borderId="3" xfId="0" applyFont="1" applyFill="1" applyBorder="1" applyAlignment="1" applyProtection="1">
      <alignment horizontal="left"/>
      <protection hidden="1"/>
    </xf>
    <xf numFmtId="0" fontId="14" fillId="6" borderId="3" xfId="0" applyFont="1" applyFill="1" applyBorder="1" applyAlignment="1" applyProtection="1">
      <alignment horizontal="left"/>
      <protection hidden="1"/>
    </xf>
    <xf numFmtId="0" fontId="14" fillId="6" borderId="0" xfId="0" applyFont="1" applyFill="1" applyBorder="1" applyAlignment="1" applyProtection="1">
      <alignment horizontal="left"/>
      <protection hidden="1"/>
    </xf>
    <xf numFmtId="164" fontId="2" fillId="3" borderId="0" xfId="0" applyNumberFormat="1" applyFont="1" applyFill="1" applyBorder="1" applyAlignment="1" applyProtection="1">
      <protection hidden="1"/>
    </xf>
    <xf numFmtId="0" fontId="1" fillId="3" borderId="3" xfId="0" applyFont="1" applyFill="1" applyBorder="1" applyAlignment="1" applyProtection="1">
      <alignment horizontal="left"/>
      <protection hidden="1"/>
    </xf>
    <xf numFmtId="0" fontId="0" fillId="3" borderId="3" xfId="0" applyNumberFormat="1" applyFill="1" applyBorder="1" applyAlignment="1" applyProtection="1">
      <protection hidden="1"/>
    </xf>
    <xf numFmtId="164" fontId="0" fillId="2" borderId="0" xfId="0" applyNumberFormat="1" applyFill="1" applyBorder="1" applyAlignment="1" applyProtection="1">
      <alignment horizontal="left"/>
      <protection hidden="1"/>
    </xf>
    <xf numFmtId="164" fontId="0" fillId="2" borderId="0" xfId="0" applyNumberFormat="1" applyFill="1" applyBorder="1" applyAlignment="1" applyProtection="1">
      <alignment horizontal="left"/>
      <protection locked="0" hidden="1"/>
    </xf>
    <xf numFmtId="164" fontId="0" fillId="7" borderId="4" xfId="0" applyNumberFormat="1" applyFill="1" applyBorder="1" applyAlignment="1" applyProtection="1">
      <alignment horizontal="left"/>
      <protection hidden="1"/>
    </xf>
    <xf numFmtId="164" fontId="0" fillId="7" borderId="4" xfId="0" applyNumberFormat="1" applyFill="1" applyBorder="1" applyProtection="1">
      <protection hidden="1"/>
    </xf>
    <xf numFmtId="164" fontId="0" fillId="8" borderId="4" xfId="0" applyNumberFormat="1" applyFill="1" applyBorder="1" applyProtection="1">
      <protection hidden="1"/>
    </xf>
    <xf numFmtId="164" fontId="0" fillId="9" borderId="4" xfId="0" applyNumberFormat="1" applyFill="1" applyBorder="1" applyProtection="1">
      <protection hidden="1"/>
    </xf>
    <xf numFmtId="0" fontId="0" fillId="2" borderId="0" xfId="0" applyFill="1" applyBorder="1" applyAlignment="1" applyProtection="1">
      <alignment horizontal="center"/>
      <protection locked="0" hidden="1"/>
    </xf>
    <xf numFmtId="164" fontId="0" fillId="9" borderId="4" xfId="0" applyNumberFormat="1" applyFill="1" applyBorder="1" applyAlignment="1" applyProtection="1">
      <alignment horizontal="left"/>
      <protection hidden="1"/>
    </xf>
    <xf numFmtId="164" fontId="0" fillId="8" borderId="4" xfId="0" applyNumberFormat="1" applyFill="1" applyBorder="1" applyAlignment="1" applyProtection="1">
      <protection hidden="1"/>
    </xf>
    <xf numFmtId="164" fontId="0" fillId="10" borderId="4" xfId="0" applyNumberFormat="1" applyFill="1" applyBorder="1" applyAlignment="1" applyProtection="1">
      <alignment horizontal="left"/>
      <protection hidden="1"/>
    </xf>
    <xf numFmtId="164" fontId="1" fillId="11" borderId="2" xfId="0" applyNumberFormat="1" applyFont="1" applyFill="1" applyBorder="1" applyAlignment="1" applyProtection="1">
      <protection hidden="1"/>
    </xf>
    <xf numFmtId="164" fontId="1" fillId="12" borderId="2" xfId="0" applyNumberFormat="1" applyFont="1" applyFill="1" applyBorder="1" applyAlignment="1" applyProtection="1">
      <protection hidden="1"/>
    </xf>
    <xf numFmtId="0" fontId="1" fillId="12" borderId="2" xfId="0" applyFont="1" applyFill="1" applyBorder="1" applyAlignment="1" applyProtection="1">
      <alignment horizontal="left"/>
      <protection hidden="1"/>
    </xf>
    <xf numFmtId="0" fontId="1" fillId="11" borderId="2" xfId="0" applyFont="1" applyFill="1" applyBorder="1" applyAlignment="1" applyProtection="1">
      <alignment horizontal="left"/>
      <protection hidden="1"/>
    </xf>
    <xf numFmtId="0" fontId="2" fillId="3" borderId="15" xfId="0" applyFont="1" applyFill="1" applyBorder="1" applyAlignment="1" applyProtection="1">
      <alignment horizontal="left"/>
      <protection hidden="1"/>
    </xf>
    <xf numFmtId="0" fontId="0" fillId="3" borderId="16" xfId="0" applyFill="1" applyBorder="1" applyAlignment="1" applyProtection="1">
      <alignment horizontal="left"/>
      <protection hidden="1"/>
    </xf>
    <xf numFmtId="167" fontId="1" fillId="3" borderId="16" xfId="0" applyNumberFormat="1" applyFont="1" applyFill="1" applyBorder="1" applyAlignment="1" applyProtection="1">
      <protection hidden="1"/>
    </xf>
    <xf numFmtId="165" fontId="0" fillId="3" borderId="16" xfId="0" applyNumberFormat="1" applyFill="1" applyBorder="1" applyAlignment="1" applyProtection="1">
      <protection hidden="1"/>
    </xf>
    <xf numFmtId="167" fontId="0" fillId="3" borderId="16" xfId="0" applyNumberFormat="1" applyFill="1" applyBorder="1" applyAlignment="1" applyProtection="1">
      <protection hidden="1"/>
    </xf>
    <xf numFmtId="0" fontId="0" fillId="3" borderId="17" xfId="0" applyFill="1" applyBorder="1" applyProtection="1">
      <protection hidden="1"/>
    </xf>
    <xf numFmtId="0" fontId="2" fillId="3" borderId="18" xfId="0" applyFont="1" applyFill="1" applyBorder="1" applyAlignment="1" applyProtection="1">
      <alignment horizontal="left"/>
      <protection hidden="1"/>
    </xf>
    <xf numFmtId="0" fontId="0" fillId="3" borderId="19" xfId="0" applyFill="1" applyBorder="1" applyProtection="1">
      <protection hidden="1"/>
    </xf>
    <xf numFmtId="164" fontId="0" fillId="3" borderId="19" xfId="0" applyNumberFormat="1" applyFill="1" applyBorder="1" applyProtection="1">
      <protection hidden="1"/>
    </xf>
    <xf numFmtId="0" fontId="1" fillId="3" borderId="18" xfId="0" applyFont="1" applyFill="1" applyBorder="1" applyAlignment="1" applyProtection="1">
      <alignment horizontal="left"/>
      <protection hidden="1"/>
    </xf>
    <xf numFmtId="0" fontId="1" fillId="3" borderId="20" xfId="0" applyFont="1" applyFill="1" applyBorder="1" applyAlignment="1" applyProtection="1">
      <alignment horizontal="left"/>
      <protection hidden="1"/>
    </xf>
    <xf numFmtId="0" fontId="0" fillId="3" borderId="21" xfId="0" applyFill="1" applyBorder="1" applyAlignment="1" applyProtection="1">
      <alignment horizontal="left"/>
      <protection hidden="1"/>
    </xf>
    <xf numFmtId="167" fontId="1" fillId="3" borderId="21" xfId="0" applyNumberFormat="1" applyFont="1" applyFill="1" applyBorder="1" applyAlignment="1" applyProtection="1">
      <protection hidden="1"/>
    </xf>
    <xf numFmtId="165" fontId="0" fillId="3" borderId="21" xfId="0" applyNumberFormat="1" applyFill="1" applyBorder="1" applyAlignment="1" applyProtection="1">
      <protection hidden="1"/>
    </xf>
    <xf numFmtId="167" fontId="0" fillId="3" borderId="21" xfId="0" applyNumberFormat="1" applyFill="1" applyBorder="1" applyAlignment="1" applyProtection="1">
      <protection hidden="1"/>
    </xf>
    <xf numFmtId="164" fontId="0" fillId="7" borderId="0" xfId="0" applyNumberFormat="1" applyFill="1" applyBorder="1" applyAlignment="1" applyProtection="1">
      <alignment horizontal="left"/>
      <protection hidden="1"/>
    </xf>
    <xf numFmtId="0" fontId="2" fillId="2" borderId="0" xfId="13" applyFill="1" applyBorder="1" applyAlignment="1" applyProtection="1">
      <alignment horizontal="center"/>
      <protection locked="0" hidden="1"/>
    </xf>
    <xf numFmtId="164" fontId="2" fillId="2" borderId="0" xfId="0" applyNumberFormat="1" applyFont="1" applyFill="1" applyBorder="1" applyAlignment="1" applyProtection="1">
      <protection hidden="1"/>
    </xf>
    <xf numFmtId="180" fontId="0" fillId="2" borderId="0" xfId="0" applyNumberFormat="1" applyFill="1" applyBorder="1" applyAlignment="1" applyProtection="1">
      <alignment horizontal="right"/>
      <protection hidden="1"/>
    </xf>
    <xf numFmtId="164" fontId="2" fillId="13" borderId="0" xfId="0" applyNumberFormat="1" applyFont="1" applyFill="1" applyBorder="1" applyAlignment="1" applyProtection="1">
      <protection hidden="1"/>
    </xf>
    <xf numFmtId="164" fontId="2" fillId="14" borderId="0" xfId="0" applyNumberFormat="1" applyFont="1" applyFill="1" applyBorder="1" applyAlignment="1" applyProtection="1">
      <protection hidden="1"/>
    </xf>
    <xf numFmtId="164" fontId="0" fillId="2" borderId="19" xfId="0" applyNumberFormat="1" applyFill="1" applyBorder="1" applyProtection="1">
      <protection hidden="1"/>
    </xf>
    <xf numFmtId="164" fontId="0" fillId="13" borderId="19" xfId="0" applyNumberFormat="1" applyFill="1" applyBorder="1" applyProtection="1">
      <protection hidden="1"/>
    </xf>
    <xf numFmtId="164" fontId="0" fillId="14" borderId="19" xfId="0" applyNumberFormat="1" applyFill="1" applyBorder="1" applyProtection="1">
      <protection hidden="1"/>
    </xf>
    <xf numFmtId="164" fontId="0" fillId="9" borderId="19" xfId="0" applyNumberFormat="1" applyFill="1" applyBorder="1" applyProtection="1">
      <protection hidden="1"/>
    </xf>
    <xf numFmtId="164" fontId="0" fillId="8" borderId="19" xfId="0" applyNumberFormat="1" applyFill="1" applyBorder="1" applyProtection="1">
      <protection hidden="1"/>
    </xf>
    <xf numFmtId="164" fontId="1" fillId="11" borderId="22" xfId="0" applyNumberFormat="1" applyFont="1" applyFill="1" applyBorder="1" applyProtection="1">
      <protection hidden="1"/>
    </xf>
    <xf numFmtId="0" fontId="14" fillId="3" borderId="0" xfId="0" applyFont="1" applyFill="1" applyBorder="1" applyAlignment="1" applyProtection="1">
      <alignment horizontal="left"/>
      <protection hidden="1"/>
    </xf>
    <xf numFmtId="164" fontId="0" fillId="2" borderId="16" xfId="0" applyNumberFormat="1" applyFill="1" applyBorder="1" applyAlignment="1" applyProtection="1">
      <alignment horizontal="left"/>
      <protection locked="0" hidden="1"/>
    </xf>
    <xf numFmtId="164" fontId="0" fillId="8" borderId="0" xfId="0" applyNumberFormat="1" applyFill="1" applyBorder="1" applyAlignment="1" applyProtection="1">
      <alignment horizontal="left"/>
      <protection locked="0" hidden="1"/>
    </xf>
    <xf numFmtId="164" fontId="2" fillId="7" borderId="0" xfId="0" applyNumberFormat="1" applyFont="1" applyFill="1" applyBorder="1" applyAlignment="1" applyProtection="1">
      <protection locked="0" hidden="1"/>
    </xf>
    <xf numFmtId="164" fontId="0" fillId="11" borderId="0" xfId="0" applyNumberFormat="1" applyFill="1" applyBorder="1" applyAlignment="1" applyProtection="1">
      <protection hidden="1"/>
    </xf>
    <xf numFmtId="0" fontId="0" fillId="2" borderId="0" xfId="0" applyFill="1" applyAlignment="1" applyProtection="1">
      <alignment horizontal="center"/>
      <protection locked="0" hidden="1"/>
    </xf>
    <xf numFmtId="0" fontId="2" fillId="2" borderId="0" xfId="13" applyFont="1" applyFill="1" applyBorder="1" applyAlignment="1" applyProtection="1">
      <alignment horizontal="center"/>
      <protection locked="0"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PHDAC.xlsx" TargetMode="External"/><Relationship Id="rId7" Type="http://schemas.openxmlformats.org/officeDocument/2006/relationships/printerSettings" Target="../printerSettings/printerSettings1.bin"/><Relationship Id="rId2" Type="http://schemas.openxmlformats.org/officeDocument/2006/relationships/hyperlink" Target="VBIBPHAK.xlsx" TargetMode="External"/><Relationship Id="rId1" Type="http://schemas.openxmlformats.org/officeDocument/2006/relationships/hyperlink" Target="VBIBPHAV.xlsx" TargetMode="External"/><Relationship Id="rId6" Type="http://schemas.openxmlformats.org/officeDocument/2006/relationships/hyperlink" Target="livret.xlsx" TargetMode="External"/><Relationship Id="rId5" Type="http://schemas.openxmlformats.org/officeDocument/2006/relationships/hyperlink" Target="http://www.primes-renovation.be/emb_carte.php?Nlg=fr" TargetMode="External"/><Relationship Id="rId4" Type="http://schemas.openxmlformats.org/officeDocument/2006/relationships/hyperlink" Target="VBIBPH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15"/>
  <sheetViews>
    <sheetView tabSelected="1" zoomScaleNormal="100" workbookViewId="0">
      <selection activeCell="B3" sqref="B3"/>
    </sheetView>
  </sheetViews>
  <sheetFormatPr defaultRowHeight="12.75"/>
  <cols>
    <col min="1" max="1" width="35.85546875" style="6" customWidth="1"/>
    <col min="2" max="2" width="16" style="6" customWidth="1"/>
    <col min="3" max="3" width="19.5703125" style="6" bestFit="1" customWidth="1"/>
    <col min="4" max="4" width="15.42578125" style="6" customWidth="1"/>
    <col min="5" max="6" width="16.7109375" style="6" customWidth="1"/>
    <col min="7" max="7" width="15.85546875" style="6" bestFit="1" customWidth="1"/>
    <col min="8" max="8" width="14.5703125" style="6" customWidth="1"/>
    <col min="9" max="16" width="9.140625" style="6"/>
    <col min="17" max="17" width="12.140625" style="6" bestFit="1" customWidth="1"/>
    <col min="18" max="16384" width="9.140625" style="6"/>
  </cols>
  <sheetData>
    <row r="1" spans="1:7" ht="18.75" thickTop="1">
      <c r="A1" s="65" t="s">
        <v>112</v>
      </c>
      <c r="B1" s="64"/>
      <c r="C1" s="64"/>
      <c r="D1" s="68"/>
      <c r="E1" s="69"/>
      <c r="F1" s="13"/>
      <c r="G1" s="13"/>
    </row>
    <row r="2" spans="1:7" ht="18">
      <c r="A2" s="111"/>
      <c r="B2" s="2"/>
      <c r="C2" s="2"/>
      <c r="D2" s="2"/>
      <c r="E2" s="14"/>
      <c r="F2" s="5"/>
      <c r="G2" s="5"/>
    </row>
    <row r="3" spans="1:7">
      <c r="A3" s="2" t="s">
        <v>0</v>
      </c>
      <c r="B3" s="1"/>
      <c r="C3" s="2"/>
      <c r="D3" s="2"/>
      <c r="E3" s="5"/>
      <c r="F3" s="5"/>
      <c r="G3" s="5"/>
    </row>
    <row r="4" spans="1:7">
      <c r="A4" s="2" t="s">
        <v>52</v>
      </c>
      <c r="B4" s="55"/>
      <c r="C4" s="4"/>
      <c r="D4" s="2"/>
      <c r="E4" s="5"/>
      <c r="F4" s="5"/>
      <c r="G4" s="14"/>
    </row>
    <row r="5" spans="1:7">
      <c r="A5" s="5" t="s">
        <v>53</v>
      </c>
      <c r="B5" s="57">
        <v>0</v>
      </c>
      <c r="F5" s="5"/>
    </row>
    <row r="6" spans="1:7">
      <c r="A6" s="5" t="s">
        <v>54</v>
      </c>
      <c r="B6" s="58"/>
      <c r="C6" s="4"/>
      <c r="F6" s="5"/>
    </row>
    <row r="7" spans="1:7">
      <c r="A7" s="16" t="s">
        <v>55</v>
      </c>
      <c r="B7" s="115">
        <f>B5+B6</f>
        <v>0</v>
      </c>
      <c r="C7" s="4"/>
      <c r="D7" s="5"/>
      <c r="E7" s="15"/>
      <c r="F7" s="5"/>
    </row>
    <row r="8" spans="1:7">
      <c r="A8" s="4" t="s">
        <v>56</v>
      </c>
      <c r="B8" s="59"/>
      <c r="C8" s="4"/>
      <c r="F8" s="5"/>
    </row>
    <row r="9" spans="1:7">
      <c r="A9" s="7" t="s">
        <v>2</v>
      </c>
      <c r="B9" s="4"/>
      <c r="C9" s="76" t="s">
        <v>82</v>
      </c>
      <c r="D9" s="16"/>
      <c r="E9" s="15"/>
      <c r="F9" s="5"/>
    </row>
    <row r="10" spans="1:7">
      <c r="A10" s="7" t="s">
        <v>57</v>
      </c>
      <c r="B10" s="8" t="s">
        <v>80</v>
      </c>
      <c r="C10" s="116" t="s">
        <v>82</v>
      </c>
      <c r="F10" s="5"/>
      <c r="G10" s="15"/>
    </row>
    <row r="11" spans="1:7">
      <c r="A11" s="9" t="s">
        <v>58</v>
      </c>
      <c r="B11" s="10"/>
      <c r="C11" s="117" t="s">
        <v>82</v>
      </c>
      <c r="F11" s="5"/>
      <c r="G11" s="15"/>
    </row>
    <row r="12" spans="1:7" ht="13.5" thickBot="1">
      <c r="A12" s="11" t="s">
        <v>3</v>
      </c>
      <c r="B12" s="2"/>
      <c r="C12" s="2"/>
      <c r="D12" s="2"/>
      <c r="E12" s="5"/>
      <c r="F12" s="5"/>
      <c r="G12" s="5"/>
    </row>
    <row r="13" spans="1:7" ht="14.25" thickTop="1" thickBot="1">
      <c r="A13" s="12" t="s">
        <v>113</v>
      </c>
      <c r="B13" s="2"/>
      <c r="C13" s="2"/>
      <c r="D13" s="2"/>
      <c r="E13" s="5"/>
      <c r="F13" s="5"/>
      <c r="G13" s="5"/>
    </row>
    <row r="14" spans="1:7" ht="14.25" thickTop="1" thickBot="1">
      <c r="A14" s="2"/>
      <c r="B14" s="2"/>
      <c r="C14" s="2"/>
      <c r="D14" s="2"/>
      <c r="E14" s="5"/>
      <c r="F14" s="5"/>
      <c r="G14" s="5"/>
    </row>
    <row r="15" spans="1:7" ht="14.25" thickTop="1" thickBot="1">
      <c r="A15" s="17" t="s">
        <v>59</v>
      </c>
      <c r="B15" s="2"/>
      <c r="C15" s="2"/>
      <c r="E15" s="73">
        <f>IF(AND(C11="oui",C9="oui"),F215-250,F215)</f>
        <v>0</v>
      </c>
    </row>
    <row r="16" spans="1:7" ht="13.5" thickTop="1">
      <c r="A16" s="7" t="s">
        <v>60</v>
      </c>
      <c r="B16" s="4"/>
      <c r="C16" s="4"/>
      <c r="D16" s="70">
        <f>C168</f>
        <v>0</v>
      </c>
      <c r="E16" s="61"/>
      <c r="F16" s="16"/>
      <c r="G16" s="15"/>
    </row>
    <row r="17" spans="1:7">
      <c r="A17" s="7" t="s">
        <v>61</v>
      </c>
      <c r="B17" s="4"/>
      <c r="C17" s="4"/>
      <c r="D17" s="70">
        <f>IF(C9="oui",-7500,0)</f>
        <v>0</v>
      </c>
      <c r="E17" s="61"/>
      <c r="F17" s="16"/>
      <c r="G17" s="15"/>
    </row>
    <row r="18" spans="1:7">
      <c r="A18" s="7" t="s">
        <v>62</v>
      </c>
      <c r="B18" s="4"/>
      <c r="C18" s="4"/>
      <c r="D18" s="70">
        <f>IF(AND(C9="oui",C10="oui"),-1875,0)</f>
        <v>0</v>
      </c>
      <c r="E18" s="61"/>
      <c r="F18" s="16"/>
      <c r="G18" s="15"/>
    </row>
    <row r="19" spans="1:7">
      <c r="A19" s="4" t="s">
        <v>63</v>
      </c>
      <c r="B19" s="4"/>
      <c r="C19" s="4"/>
      <c r="D19" s="71">
        <v>0</v>
      </c>
      <c r="E19" s="61"/>
      <c r="F19" s="5"/>
      <c r="G19" s="5"/>
    </row>
    <row r="20" spans="1:7">
      <c r="A20" s="7" t="s">
        <v>64</v>
      </c>
      <c r="B20" s="76">
        <v>0</v>
      </c>
      <c r="C20" s="4"/>
      <c r="D20" s="70">
        <f>B20*30</f>
        <v>0</v>
      </c>
      <c r="E20" s="61"/>
      <c r="F20" s="5"/>
      <c r="G20" s="5"/>
    </row>
    <row r="21" spans="1:7">
      <c r="A21" s="7" t="s">
        <v>65</v>
      </c>
      <c r="B21" s="4"/>
      <c r="C21" s="4"/>
      <c r="D21" s="71">
        <v>770</v>
      </c>
      <c r="E21" s="61"/>
      <c r="F21" s="5"/>
      <c r="G21" s="5"/>
    </row>
    <row r="22" spans="1:7" ht="13.5" thickBot="1">
      <c r="A22" s="7" t="s">
        <v>66</v>
      </c>
      <c r="B22" s="4"/>
      <c r="C22" s="4"/>
      <c r="D22" s="71">
        <v>0</v>
      </c>
      <c r="E22" s="61"/>
      <c r="F22" s="5"/>
      <c r="G22" s="5"/>
    </row>
    <row r="23" spans="1:7" ht="14.25" thickTop="1" thickBot="1">
      <c r="A23" s="19" t="s">
        <v>67</v>
      </c>
      <c r="B23" s="4"/>
      <c r="C23" s="4"/>
      <c r="E23" s="72">
        <f>SUM(D16:D22)</f>
        <v>770</v>
      </c>
      <c r="F23" s="5"/>
      <c r="G23" s="5"/>
    </row>
    <row r="24" spans="1:7" ht="14.25" thickTop="1" thickBot="1">
      <c r="B24" s="4"/>
      <c r="C24" s="4"/>
      <c r="D24" s="20" t="s">
        <v>85</v>
      </c>
      <c r="E24" s="74">
        <f>(E15+D21)*21%</f>
        <v>161.69999999999999</v>
      </c>
      <c r="F24" s="5"/>
      <c r="G24" s="5"/>
    </row>
    <row r="25" spans="1:7" ht="14.25" thickTop="1" thickBot="1">
      <c r="A25" s="21"/>
      <c r="B25" s="4"/>
      <c r="C25" s="4"/>
      <c r="D25" s="22"/>
      <c r="E25" s="62"/>
      <c r="F25" s="5"/>
      <c r="G25" s="5"/>
    </row>
    <row r="26" spans="1:7" ht="14.25" thickTop="1" thickBot="1">
      <c r="A26" s="19" t="s">
        <v>68</v>
      </c>
      <c r="B26" s="4"/>
      <c r="C26" s="4"/>
      <c r="D26" s="24"/>
      <c r="E26" s="75">
        <f>SUM(E15:E24)</f>
        <v>931.7</v>
      </c>
      <c r="F26" s="5"/>
      <c r="G26" s="5"/>
    </row>
    <row r="27" spans="1:7" ht="14.25" thickTop="1" thickBot="1">
      <c r="A27" s="7"/>
      <c r="B27" s="4"/>
      <c r="C27" s="4"/>
      <c r="D27" s="24"/>
      <c r="E27" s="63"/>
      <c r="F27" s="5"/>
      <c r="G27" s="5"/>
    </row>
    <row r="28" spans="1:7" ht="14.25" thickTop="1" thickBot="1">
      <c r="A28" s="12" t="s">
        <v>69</v>
      </c>
      <c r="B28" s="4"/>
      <c r="C28" s="4"/>
      <c r="D28" s="18"/>
      <c r="E28" s="61"/>
      <c r="F28" s="5"/>
      <c r="G28" s="5"/>
    </row>
    <row r="29" spans="1:7" ht="13.5" thickTop="1">
      <c r="E29" s="61"/>
      <c r="F29" s="5"/>
      <c r="G29" s="5"/>
    </row>
    <row r="30" spans="1:7">
      <c r="A30" s="7" t="s">
        <v>70</v>
      </c>
      <c r="B30" s="4"/>
      <c r="C30" s="4"/>
      <c r="D30" s="71">
        <v>0</v>
      </c>
      <c r="E30" s="61"/>
      <c r="F30" s="5"/>
      <c r="G30" s="5"/>
    </row>
    <row r="31" spans="1:7" ht="13.5" thickBot="1">
      <c r="A31" s="7"/>
      <c r="B31" s="4"/>
      <c r="C31" s="4"/>
      <c r="D31" s="60"/>
      <c r="E31" s="61"/>
      <c r="F31" s="5"/>
      <c r="G31" s="5"/>
    </row>
    <row r="32" spans="1:7" ht="14.25" thickTop="1" thickBot="1">
      <c r="A32" s="26" t="s">
        <v>71</v>
      </c>
      <c r="B32" s="27"/>
      <c r="C32" s="28"/>
      <c r="D32" s="60"/>
      <c r="E32" s="61"/>
      <c r="F32" s="5"/>
      <c r="G32" s="5"/>
    </row>
    <row r="33" spans="1:7" ht="13.5" thickTop="1">
      <c r="A33" s="7"/>
      <c r="B33" s="4"/>
      <c r="C33" s="4"/>
      <c r="D33" s="60"/>
      <c r="E33" s="61"/>
      <c r="F33" s="5"/>
      <c r="G33" s="5"/>
    </row>
    <row r="34" spans="1:7">
      <c r="A34" s="7" t="s">
        <v>72</v>
      </c>
      <c r="B34" s="4"/>
      <c r="C34" s="3" t="s">
        <v>84</v>
      </c>
      <c r="D34" s="71">
        <v>0</v>
      </c>
      <c r="E34" s="63"/>
    </row>
    <row r="35" spans="1:7">
      <c r="A35" s="7" t="s">
        <v>73</v>
      </c>
      <c r="B35" s="4"/>
      <c r="C35" s="3" t="s">
        <v>83</v>
      </c>
      <c r="D35" s="71">
        <v>0</v>
      </c>
      <c r="E35" s="61"/>
      <c r="F35" s="5"/>
      <c r="G35" s="5"/>
    </row>
    <row r="36" spans="1:7">
      <c r="A36" s="7" t="s">
        <v>74</v>
      </c>
      <c r="B36" s="76">
        <v>0</v>
      </c>
      <c r="C36" s="3" t="s">
        <v>83</v>
      </c>
      <c r="D36" s="70">
        <f>B36*35</f>
        <v>0</v>
      </c>
      <c r="E36" s="61"/>
      <c r="F36" s="5"/>
      <c r="G36" s="5"/>
    </row>
    <row r="37" spans="1:7">
      <c r="A37" s="7" t="s">
        <v>75</v>
      </c>
      <c r="B37" s="4"/>
      <c r="C37" s="3" t="s">
        <v>83</v>
      </c>
      <c r="D37" s="71">
        <v>0</v>
      </c>
      <c r="E37" s="61"/>
      <c r="F37" s="5"/>
      <c r="G37" s="5"/>
    </row>
    <row r="38" spans="1:7" ht="13.5" thickBot="1">
      <c r="A38" s="7"/>
      <c r="B38" s="4"/>
      <c r="C38" s="4"/>
      <c r="D38" s="60"/>
      <c r="E38" s="61"/>
      <c r="F38" s="5"/>
      <c r="G38" s="5"/>
    </row>
    <row r="39" spans="1:7" ht="14.25" thickTop="1" thickBot="1">
      <c r="A39" s="19" t="s">
        <v>76</v>
      </c>
      <c r="B39" s="4"/>
      <c r="C39" s="4"/>
      <c r="D39" s="77">
        <f>E181</f>
        <v>0</v>
      </c>
      <c r="E39" s="61"/>
      <c r="F39" s="5"/>
      <c r="G39" s="5"/>
    </row>
    <row r="40" spans="1:7" ht="14.25" thickTop="1" thickBot="1">
      <c r="A40" s="7"/>
      <c r="B40" s="4"/>
      <c r="C40" s="20" t="s">
        <v>85</v>
      </c>
      <c r="D40" s="78">
        <f>F180</f>
        <v>0</v>
      </c>
      <c r="E40" s="63"/>
      <c r="F40" s="5"/>
      <c r="G40" s="5"/>
    </row>
    <row r="41" spans="1:7" ht="14.25" thickTop="1" thickBot="1">
      <c r="A41" s="7"/>
      <c r="B41" s="4"/>
      <c r="C41" s="4"/>
      <c r="D41" s="60"/>
      <c r="E41" s="61"/>
      <c r="F41" s="5"/>
      <c r="G41" s="5"/>
    </row>
    <row r="42" spans="1:7" ht="14.25" thickTop="1" thickBot="1">
      <c r="A42" s="19" t="s">
        <v>77</v>
      </c>
      <c r="B42" s="4"/>
      <c r="C42" s="4"/>
      <c r="D42" s="79">
        <f>E187</f>
        <v>0</v>
      </c>
      <c r="E42" s="61"/>
      <c r="F42" s="5"/>
      <c r="G42" s="5"/>
    </row>
    <row r="43" spans="1:7" ht="14.25" thickTop="1" thickBot="1">
      <c r="A43" s="4"/>
      <c r="B43" s="4"/>
      <c r="C43" s="20" t="s">
        <v>85</v>
      </c>
      <c r="D43" s="78">
        <f>F187</f>
        <v>0</v>
      </c>
      <c r="E43" s="63"/>
      <c r="F43" s="5"/>
      <c r="G43" s="15"/>
    </row>
    <row r="44" spans="1:7" ht="14.25" thickTop="1" thickBot="1">
      <c r="A44" s="4"/>
      <c r="B44" s="4"/>
      <c r="C44" s="4"/>
      <c r="D44" s="22"/>
      <c r="E44" s="61"/>
      <c r="F44" s="5"/>
      <c r="G44" s="15"/>
    </row>
    <row r="45" spans="1:7" ht="14.25" thickTop="1" thickBot="1">
      <c r="A45" s="83" t="s">
        <v>78</v>
      </c>
      <c r="B45" s="4"/>
      <c r="C45" s="4"/>
      <c r="D45" s="22"/>
      <c r="E45" s="80">
        <f>E26+D39+D40</f>
        <v>931.7</v>
      </c>
      <c r="F45" s="5"/>
      <c r="G45" s="15"/>
    </row>
    <row r="46" spans="1:7" ht="14.25" thickTop="1" thickBot="1">
      <c r="A46" s="4"/>
      <c r="B46" s="4"/>
      <c r="C46" s="4"/>
      <c r="D46" s="22"/>
      <c r="E46" s="61"/>
      <c r="F46" s="5"/>
      <c r="G46" s="15"/>
    </row>
    <row r="47" spans="1:7" ht="14.25" thickTop="1" thickBot="1">
      <c r="A47" s="82" t="s">
        <v>79</v>
      </c>
      <c r="B47" s="29"/>
      <c r="C47" s="4"/>
      <c r="D47" s="30"/>
      <c r="E47" s="81">
        <f>D30+D42+D43</f>
        <v>0</v>
      </c>
      <c r="F47" s="31"/>
      <c r="G47" s="15"/>
    </row>
    <row r="48" spans="1:7" ht="13.5" thickTop="1">
      <c r="A48" s="2"/>
      <c r="B48" s="4"/>
      <c r="C48" s="4"/>
      <c r="D48" s="4"/>
      <c r="E48" s="56"/>
      <c r="F48" s="5"/>
      <c r="G48" s="15"/>
    </row>
    <row r="49" spans="1:8" ht="18">
      <c r="A49" s="66" t="s">
        <v>95</v>
      </c>
      <c r="B49" s="4"/>
      <c r="C49" s="4"/>
      <c r="D49" s="4"/>
      <c r="E49" s="56"/>
      <c r="F49" s="5"/>
      <c r="G49" s="15"/>
    </row>
    <row r="50" spans="1:8" ht="13.5" thickBot="1">
      <c r="A50" s="2"/>
      <c r="B50" s="4"/>
      <c r="C50" s="4"/>
      <c r="D50" s="4"/>
      <c r="E50" s="56"/>
      <c r="F50" s="5"/>
      <c r="G50" s="15"/>
    </row>
    <row r="51" spans="1:8" ht="13.5" thickTop="1">
      <c r="A51" s="84" t="s">
        <v>96</v>
      </c>
      <c r="B51" s="85"/>
      <c r="C51" s="85" t="s">
        <v>97</v>
      </c>
      <c r="D51" s="112">
        <v>0</v>
      </c>
      <c r="E51" s="86"/>
      <c r="F51" s="87"/>
      <c r="G51" s="88"/>
      <c r="H51" s="89"/>
    </row>
    <row r="52" spans="1:8">
      <c r="A52" s="90"/>
      <c r="B52" s="4"/>
      <c r="C52" s="4" t="s">
        <v>98</v>
      </c>
      <c r="D52" s="71">
        <v>0</v>
      </c>
      <c r="E52" s="56"/>
      <c r="F52" s="5"/>
      <c r="G52" s="15"/>
      <c r="H52" s="91"/>
    </row>
    <row r="53" spans="1:8">
      <c r="A53" s="90"/>
      <c r="B53" s="4"/>
      <c r="C53" s="4" t="s">
        <v>55</v>
      </c>
      <c r="D53" s="99">
        <f>SUM(D51:D52)</f>
        <v>0</v>
      </c>
      <c r="E53" s="56"/>
      <c r="F53" s="5"/>
      <c r="G53" s="15"/>
      <c r="H53" s="91"/>
    </row>
    <row r="54" spans="1:8">
      <c r="A54" s="90"/>
      <c r="B54" s="4"/>
      <c r="C54" s="4"/>
      <c r="D54" s="60"/>
      <c r="E54" s="56"/>
      <c r="F54" s="5"/>
      <c r="G54" s="15"/>
      <c r="H54" s="91"/>
    </row>
    <row r="55" spans="1:8">
      <c r="A55" s="90" t="s">
        <v>99</v>
      </c>
      <c r="B55" s="4"/>
      <c r="C55" s="4"/>
      <c r="D55" s="113">
        <v>0</v>
      </c>
      <c r="E55" s="56"/>
      <c r="F55" s="5"/>
      <c r="G55" s="15"/>
      <c r="H55" s="91"/>
    </row>
    <row r="56" spans="1:8">
      <c r="A56" s="90"/>
      <c r="B56" s="4"/>
      <c r="C56" s="4"/>
      <c r="D56" s="4"/>
      <c r="E56" s="56"/>
      <c r="F56" s="5"/>
      <c r="G56" s="15"/>
      <c r="H56" s="91"/>
    </row>
    <row r="57" spans="1:8">
      <c r="A57" s="90" t="s">
        <v>100</v>
      </c>
      <c r="B57" s="4"/>
      <c r="C57" s="76" t="s">
        <v>82</v>
      </c>
      <c r="D57" s="4"/>
      <c r="E57" s="56"/>
      <c r="F57" s="5"/>
      <c r="G57" s="15"/>
      <c r="H57" s="91"/>
    </row>
    <row r="58" spans="1:8">
      <c r="A58" s="90" t="s">
        <v>111</v>
      </c>
      <c r="B58" s="21"/>
      <c r="C58" s="100">
        <v>1</v>
      </c>
      <c r="D58" s="4"/>
      <c r="E58" s="56"/>
      <c r="F58" s="5"/>
      <c r="G58" s="15"/>
      <c r="H58" s="91"/>
    </row>
    <row r="59" spans="1:8">
      <c r="A59" s="90" t="s">
        <v>3</v>
      </c>
      <c r="B59" s="4"/>
      <c r="C59" s="4"/>
      <c r="D59" s="4"/>
      <c r="E59" s="56"/>
      <c r="F59" s="5"/>
      <c r="G59" s="15"/>
      <c r="H59" s="91"/>
    </row>
    <row r="60" spans="1:8">
      <c r="A60" s="90"/>
      <c r="B60" s="4"/>
      <c r="C60" s="4"/>
      <c r="D60" s="4"/>
      <c r="E60" s="56"/>
      <c r="F60" s="5"/>
      <c r="G60" s="15" t="s">
        <v>59</v>
      </c>
      <c r="H60" s="105">
        <f>IF(C57="oui",E149/2+4.239,E149)</f>
        <v>0</v>
      </c>
    </row>
    <row r="61" spans="1:8">
      <c r="A61" s="90" t="s">
        <v>101</v>
      </c>
      <c r="B61" s="4"/>
      <c r="C61" s="4"/>
      <c r="D61" s="4"/>
      <c r="E61" s="101">
        <f>D53/100</f>
        <v>0</v>
      </c>
      <c r="F61" s="16"/>
      <c r="G61" s="15" t="s">
        <v>102</v>
      </c>
      <c r="H61" s="106">
        <f>H60*21/100</f>
        <v>0</v>
      </c>
    </row>
    <row r="62" spans="1:8">
      <c r="A62" s="90" t="s">
        <v>103</v>
      </c>
      <c r="B62" s="4"/>
      <c r="C62" s="4"/>
      <c r="D62" s="4"/>
      <c r="E62" s="114">
        <v>0</v>
      </c>
      <c r="F62" s="16"/>
      <c r="G62" s="15"/>
      <c r="H62" s="92"/>
    </row>
    <row r="63" spans="1:8">
      <c r="A63" s="90"/>
      <c r="B63" s="4"/>
      <c r="C63" s="4"/>
      <c r="D63" s="4"/>
      <c r="E63" s="67"/>
      <c r="F63" s="16"/>
      <c r="G63" s="15"/>
      <c r="H63" s="92"/>
    </row>
    <row r="64" spans="1:8">
      <c r="A64" s="90" t="s">
        <v>104</v>
      </c>
      <c r="B64" s="4"/>
      <c r="C64" s="4"/>
      <c r="D64" s="102">
        <f>D53*0.3%</f>
        <v>0</v>
      </c>
      <c r="E64" s="67"/>
      <c r="F64" s="16"/>
      <c r="G64" s="15"/>
      <c r="H64" s="92"/>
    </row>
    <row r="65" spans="1:8">
      <c r="A65" s="90" t="s">
        <v>105</v>
      </c>
      <c r="B65" s="4"/>
      <c r="C65" s="4"/>
      <c r="D65" s="102">
        <f>A93*C58</f>
        <v>87.31</v>
      </c>
      <c r="E65" s="67"/>
      <c r="F65" s="16"/>
      <c r="G65" s="15"/>
      <c r="H65" s="92"/>
    </row>
    <row r="66" spans="1:8">
      <c r="A66" s="90" t="s">
        <v>106</v>
      </c>
      <c r="B66" s="4"/>
      <c r="C66" s="4"/>
      <c r="D66" s="4"/>
      <c r="E66" s="101">
        <f>IF((D135-D64-D65)&lt;22,D135+50,D135)</f>
        <v>150</v>
      </c>
      <c r="F66" s="16"/>
      <c r="G66" s="15"/>
      <c r="H66" s="92"/>
    </row>
    <row r="67" spans="1:8">
      <c r="A67" s="90"/>
      <c r="B67" s="4"/>
      <c r="C67" s="4"/>
      <c r="D67" s="4"/>
      <c r="E67" s="67"/>
      <c r="F67" s="16"/>
      <c r="G67" s="15"/>
      <c r="H67" s="92"/>
    </row>
    <row r="68" spans="1:8">
      <c r="A68" s="90" t="s">
        <v>107</v>
      </c>
      <c r="B68" s="4"/>
      <c r="C68" s="4"/>
      <c r="D68" s="4"/>
      <c r="E68" s="101">
        <v>50</v>
      </c>
      <c r="F68" s="16"/>
      <c r="G68" s="15"/>
      <c r="H68" s="92"/>
    </row>
    <row r="69" spans="1:8">
      <c r="A69" s="90"/>
      <c r="B69" s="4"/>
      <c r="C69" s="4"/>
      <c r="D69" s="4" t="s">
        <v>102</v>
      </c>
      <c r="E69" s="103">
        <f>E68*21%</f>
        <v>10.5</v>
      </c>
      <c r="F69" s="16"/>
      <c r="G69" s="15"/>
      <c r="H69" s="92"/>
    </row>
    <row r="70" spans="1:8">
      <c r="A70" s="90"/>
      <c r="B70" s="4"/>
      <c r="C70" s="4"/>
      <c r="D70" s="4"/>
      <c r="E70" s="67"/>
      <c r="F70" s="16"/>
      <c r="G70" s="15"/>
      <c r="H70" s="92"/>
    </row>
    <row r="71" spans="1:8">
      <c r="A71" s="90" t="s">
        <v>65</v>
      </c>
      <c r="B71" s="4"/>
      <c r="C71" s="4"/>
      <c r="D71" s="4"/>
      <c r="E71" s="114">
        <v>660</v>
      </c>
      <c r="F71" s="16"/>
      <c r="G71" s="15"/>
      <c r="H71" s="92"/>
    </row>
    <row r="72" spans="1:8">
      <c r="A72" s="90"/>
      <c r="B72" s="4"/>
      <c r="C72" s="4"/>
      <c r="D72" s="4" t="s">
        <v>102</v>
      </c>
      <c r="E72" s="103">
        <f>E71*21%</f>
        <v>138.6</v>
      </c>
      <c r="F72" s="16"/>
      <c r="G72" s="15"/>
      <c r="H72" s="92"/>
    </row>
    <row r="73" spans="1:8">
      <c r="A73" s="90"/>
      <c r="B73" s="4"/>
      <c r="C73" s="4"/>
      <c r="D73" s="4"/>
      <c r="E73" s="67"/>
      <c r="F73" s="16"/>
      <c r="G73" s="15"/>
      <c r="H73" s="92"/>
    </row>
    <row r="74" spans="1:8">
      <c r="A74" s="90" t="s">
        <v>72</v>
      </c>
      <c r="B74" s="4"/>
      <c r="C74" s="4"/>
      <c r="D74" s="4"/>
      <c r="E74" s="114">
        <v>0</v>
      </c>
      <c r="F74" s="16"/>
      <c r="G74" s="15"/>
      <c r="H74" s="92"/>
    </row>
    <row r="75" spans="1:8">
      <c r="A75" s="93"/>
      <c r="B75" s="4"/>
      <c r="C75" s="4"/>
      <c r="D75" s="4" t="s">
        <v>102</v>
      </c>
      <c r="E75" s="103">
        <f>E74*21%</f>
        <v>0</v>
      </c>
      <c r="F75" s="16"/>
      <c r="G75" s="15"/>
      <c r="H75" s="92"/>
    </row>
    <row r="76" spans="1:8">
      <c r="A76" s="93"/>
      <c r="B76" s="4"/>
      <c r="C76" s="4"/>
      <c r="D76" s="4"/>
      <c r="E76" s="67"/>
      <c r="F76" s="16"/>
      <c r="G76" s="15"/>
      <c r="H76" s="92"/>
    </row>
    <row r="77" spans="1:8">
      <c r="A77" s="93"/>
      <c r="B77" s="4"/>
      <c r="C77" s="4"/>
      <c r="D77" s="4" t="s">
        <v>108</v>
      </c>
      <c r="E77" s="104">
        <f>A106</f>
        <v>860</v>
      </c>
      <c r="F77" s="16"/>
      <c r="G77" s="15" t="s">
        <v>109</v>
      </c>
      <c r="H77" s="107">
        <f>H60</f>
        <v>0</v>
      </c>
    </row>
    <row r="78" spans="1:8">
      <c r="A78" s="93"/>
      <c r="B78" s="4"/>
      <c r="C78" s="4"/>
      <c r="D78" s="4"/>
      <c r="E78" s="56"/>
      <c r="F78" s="5"/>
      <c r="G78" s="15" t="s">
        <v>108</v>
      </c>
      <c r="H78" s="107">
        <f>E77</f>
        <v>860</v>
      </c>
    </row>
    <row r="79" spans="1:8">
      <c r="A79" s="93"/>
      <c r="B79" s="4"/>
      <c r="C79" s="4"/>
      <c r="D79" s="4"/>
      <c r="E79" s="56"/>
      <c r="F79" s="5"/>
      <c r="G79" s="15" t="s">
        <v>110</v>
      </c>
      <c r="H79" s="108">
        <f>SUM(H77+E77)</f>
        <v>860</v>
      </c>
    </row>
    <row r="80" spans="1:8">
      <c r="A80" s="93"/>
      <c r="B80" s="4"/>
      <c r="C80" s="4"/>
      <c r="D80" s="4"/>
      <c r="E80" s="56"/>
      <c r="F80" s="5"/>
      <c r="G80" s="15"/>
      <c r="H80" s="92"/>
    </row>
    <row r="81" spans="1:8">
      <c r="A81" s="93"/>
      <c r="B81" s="4"/>
      <c r="C81" s="4"/>
      <c r="D81" s="4"/>
      <c r="E81" s="56"/>
      <c r="F81" s="5"/>
      <c r="G81" s="15" t="s">
        <v>85</v>
      </c>
      <c r="H81" s="109">
        <f>SUM(E69,E72,E75,H61)</f>
        <v>149.1</v>
      </c>
    </row>
    <row r="82" spans="1:8" ht="13.5" thickBot="1">
      <c r="A82" s="93"/>
      <c r="B82" s="4"/>
      <c r="C82" s="4"/>
      <c r="D82" s="4"/>
      <c r="E82" s="56"/>
      <c r="F82" s="5"/>
      <c r="G82" s="15"/>
      <c r="H82" s="92"/>
    </row>
    <row r="83" spans="1:8" ht="14.25" thickTop="1" thickBot="1">
      <c r="A83" s="94"/>
      <c r="B83" s="95"/>
      <c r="C83" s="95"/>
      <c r="D83" s="95"/>
      <c r="E83" s="96"/>
      <c r="F83" s="97"/>
      <c r="G83" s="98" t="s">
        <v>109</v>
      </c>
      <c r="H83" s="110">
        <f>SUM(H79:H81)</f>
        <v>1009.1</v>
      </c>
    </row>
    <row r="84" spans="1:8" ht="13.5" thickTop="1">
      <c r="A84" s="2"/>
      <c r="B84" s="4"/>
      <c r="C84" s="4"/>
      <c r="D84" s="4"/>
      <c r="E84" s="56"/>
      <c r="F84" s="5"/>
      <c r="G84" s="15"/>
    </row>
    <row r="85" spans="1:8">
      <c r="A85" s="2"/>
      <c r="B85" s="4"/>
      <c r="C85" s="4"/>
      <c r="D85" s="4"/>
      <c r="E85" s="56"/>
      <c r="F85" s="5"/>
      <c r="G85" s="15"/>
    </row>
    <row r="86" spans="1:8">
      <c r="A86" s="2"/>
      <c r="B86" s="4"/>
      <c r="C86" s="32" t="s">
        <v>7</v>
      </c>
      <c r="D86" s="32" t="s">
        <v>8</v>
      </c>
      <c r="E86" s="56"/>
      <c r="F86" s="5"/>
      <c r="G86" s="15"/>
    </row>
    <row r="87" spans="1:8">
      <c r="A87" s="2"/>
      <c r="B87" s="4"/>
      <c r="D87" s="24"/>
      <c r="E87" s="56"/>
      <c r="F87" s="5"/>
      <c r="G87" s="15"/>
    </row>
    <row r="88" spans="1:8">
      <c r="A88" s="2"/>
      <c r="B88" s="4"/>
      <c r="C88" s="32" t="s">
        <v>5</v>
      </c>
      <c r="D88" s="32" t="s">
        <v>6</v>
      </c>
      <c r="E88" s="56"/>
      <c r="F88" s="5"/>
      <c r="G88" s="15"/>
    </row>
    <row r="89" spans="1:8">
      <c r="A89" s="2"/>
      <c r="B89" s="4"/>
      <c r="C89" s="33"/>
      <c r="D89" s="33"/>
      <c r="E89" s="56"/>
      <c r="F89" s="5"/>
      <c r="G89" s="15"/>
    </row>
    <row r="90" spans="1:8">
      <c r="A90" s="2"/>
      <c r="B90" s="4"/>
      <c r="C90" s="35" t="s">
        <v>86</v>
      </c>
      <c r="E90" s="56"/>
      <c r="F90" s="5"/>
      <c r="G90" s="15"/>
    </row>
    <row r="91" spans="1:8" hidden="1">
      <c r="A91" s="2"/>
      <c r="B91" s="4"/>
      <c r="C91" s="4"/>
      <c r="D91" s="4"/>
      <c r="E91" s="56"/>
      <c r="F91" s="5"/>
      <c r="G91" s="15"/>
    </row>
    <row r="92" spans="1:8" hidden="1">
      <c r="A92" s="2"/>
      <c r="B92" s="4"/>
      <c r="C92" s="4"/>
      <c r="D92" s="4"/>
      <c r="E92" s="56"/>
      <c r="F92" s="5"/>
      <c r="G92" s="15"/>
    </row>
    <row r="93" spans="1:8" hidden="1">
      <c r="A93" s="2">
        <f>(A96+ROUNDDOWN((D51+D52-1)/C97,0)*A97)+20</f>
        <v>87.31</v>
      </c>
      <c r="B93" s="4"/>
      <c r="C93" s="4"/>
      <c r="D93" s="4"/>
      <c r="E93" s="56"/>
      <c r="F93" s="5"/>
      <c r="G93" s="15"/>
    </row>
    <row r="94" spans="1:8" hidden="1">
      <c r="A94" s="2"/>
      <c r="B94" s="4"/>
      <c r="C94" s="4"/>
      <c r="D94" s="4"/>
      <c r="E94" s="56"/>
      <c r="F94" s="5"/>
      <c r="G94" s="15"/>
    </row>
    <row r="95" spans="1:8" hidden="1">
      <c r="A95" s="2" t="s">
        <v>88</v>
      </c>
      <c r="B95" s="4"/>
      <c r="C95" s="4"/>
      <c r="D95" s="4"/>
      <c r="E95" s="56"/>
      <c r="F95" s="5" t="s">
        <v>89</v>
      </c>
      <c r="G95" s="15"/>
    </row>
    <row r="96" spans="1:8" hidden="1">
      <c r="A96" s="2">
        <v>67.31</v>
      </c>
      <c r="B96" s="4" t="s">
        <v>90</v>
      </c>
      <c r="C96" s="4">
        <v>25000</v>
      </c>
      <c r="D96" s="4"/>
      <c r="E96" s="56"/>
      <c r="F96" s="5"/>
      <c r="G96" s="15"/>
    </row>
    <row r="97" spans="1:7" hidden="1">
      <c r="A97" s="2">
        <v>23.56</v>
      </c>
      <c r="B97" s="4" t="s">
        <v>91</v>
      </c>
      <c r="C97" s="4">
        <v>25000</v>
      </c>
      <c r="D97" s="4" t="s">
        <v>92</v>
      </c>
      <c r="E97" s="56"/>
      <c r="F97" s="5"/>
      <c r="G97" s="15"/>
    </row>
    <row r="98" spans="1:7" hidden="1">
      <c r="A98" s="2"/>
      <c r="B98" s="4"/>
      <c r="C98" s="4"/>
      <c r="D98" s="4"/>
      <c r="E98" s="56"/>
      <c r="F98" s="5"/>
      <c r="G98" s="15"/>
    </row>
    <row r="99" spans="1:7" hidden="1">
      <c r="A99" s="2"/>
      <c r="B99" s="4"/>
      <c r="C99" s="4"/>
      <c r="D99" s="4"/>
      <c r="E99" s="56"/>
      <c r="F99" s="5"/>
      <c r="G99" s="15"/>
    </row>
    <row r="100" spans="1:7" hidden="1">
      <c r="A100" s="2"/>
      <c r="B100" s="4"/>
      <c r="C100" s="4"/>
      <c r="D100" s="4"/>
      <c r="E100" s="56"/>
      <c r="F100" s="5"/>
      <c r="G100" s="15">
        <f>SUM(E71,E74)</f>
        <v>660</v>
      </c>
    </row>
    <row r="101" spans="1:7" hidden="1">
      <c r="A101" s="2" t="s">
        <v>93</v>
      </c>
      <c r="B101" s="4"/>
      <c r="C101" s="4" t="s">
        <v>49</v>
      </c>
      <c r="D101" s="4" t="s">
        <v>94</v>
      </c>
      <c r="E101" s="56"/>
      <c r="F101" s="5"/>
      <c r="G101" s="15"/>
    </row>
    <row r="102" spans="1:7" hidden="1">
      <c r="A102" s="2"/>
      <c r="B102" s="4"/>
      <c r="C102" s="4">
        <f>E62</f>
        <v>0</v>
      </c>
      <c r="D102" s="4">
        <f>IF(E62=0,575,550)</f>
        <v>575</v>
      </c>
      <c r="E102" s="56"/>
      <c r="F102" s="5"/>
      <c r="G102" s="15"/>
    </row>
    <row r="103" spans="1:7" hidden="1">
      <c r="A103" s="2"/>
      <c r="B103" s="4"/>
      <c r="C103" s="4"/>
      <c r="D103" s="4"/>
      <c r="E103" s="56"/>
      <c r="F103" s="5"/>
      <c r="G103" s="15"/>
    </row>
    <row r="104" spans="1:7" hidden="1">
      <c r="A104" s="2"/>
      <c r="B104" s="4"/>
      <c r="C104" s="4"/>
      <c r="D104" s="4"/>
      <c r="E104" s="56"/>
      <c r="F104" s="5"/>
      <c r="G104" s="15"/>
    </row>
    <row r="105" spans="1:7" hidden="1">
      <c r="A105" s="2"/>
      <c r="B105" s="4"/>
      <c r="C105" s="4"/>
      <c r="D105" s="4"/>
      <c r="E105" s="56"/>
      <c r="F105" s="5"/>
      <c r="G105" s="15"/>
    </row>
    <row r="106" spans="1:7" hidden="1">
      <c r="A106" s="2">
        <f>E61+E62+E66+E68+E71+E74</f>
        <v>860</v>
      </c>
      <c r="B106" s="4"/>
      <c r="C106" s="4"/>
      <c r="D106" s="4"/>
      <c r="E106" s="56" t="s">
        <v>81</v>
      </c>
      <c r="F106" s="5"/>
      <c r="G106" s="15"/>
    </row>
    <row r="107" spans="1:7" hidden="1">
      <c r="A107" s="2"/>
      <c r="B107" s="4"/>
      <c r="C107" s="4"/>
      <c r="D107" s="4"/>
      <c r="E107" s="56" t="s">
        <v>82</v>
      </c>
      <c r="F107" s="5"/>
      <c r="G107" s="15"/>
    </row>
    <row r="108" spans="1:7" hidden="1">
      <c r="A108" s="2"/>
      <c r="B108" s="4"/>
      <c r="C108" s="4"/>
      <c r="D108" s="4"/>
      <c r="E108" s="56"/>
      <c r="F108" s="5"/>
      <c r="G108" s="15"/>
    </row>
    <row r="109" spans="1:7" hidden="1">
      <c r="A109" s="2"/>
      <c r="B109" s="4"/>
      <c r="C109" s="4"/>
      <c r="D109" s="4"/>
      <c r="E109" s="56"/>
      <c r="F109" s="5"/>
      <c r="G109" s="15"/>
    </row>
    <row r="110" spans="1:7" hidden="1">
      <c r="A110" s="2"/>
      <c r="B110" s="4"/>
      <c r="C110" s="4"/>
      <c r="D110" s="4"/>
      <c r="E110" s="56"/>
      <c r="F110" s="5"/>
      <c r="G110" s="15"/>
    </row>
    <row r="111" spans="1:7" hidden="1">
      <c r="A111" s="2"/>
      <c r="B111" s="4"/>
      <c r="C111" s="4"/>
      <c r="D111" s="4"/>
      <c r="E111" s="56"/>
      <c r="F111" s="5"/>
      <c r="G111" s="15"/>
    </row>
    <row r="112" spans="1:7" hidden="1">
      <c r="A112" s="2"/>
      <c r="B112" s="4"/>
      <c r="C112" s="4"/>
      <c r="D112" s="4"/>
      <c r="E112" s="56"/>
      <c r="F112" s="5"/>
      <c r="G112" s="15"/>
    </row>
    <row r="113" spans="1:7" hidden="1">
      <c r="A113" s="2"/>
      <c r="B113" s="4"/>
      <c r="C113" s="4"/>
      <c r="D113" s="4"/>
      <c r="E113" s="56"/>
      <c r="F113" s="5"/>
      <c r="G113" s="15"/>
    </row>
    <row r="114" spans="1:7" hidden="1">
      <c r="A114" s="2"/>
      <c r="B114" s="4"/>
      <c r="C114" s="4"/>
      <c r="D114" s="4"/>
      <c r="E114" s="56"/>
      <c r="F114" s="5"/>
      <c r="G114" s="15"/>
    </row>
    <row r="115" spans="1:7" hidden="1">
      <c r="A115" s="2"/>
      <c r="B115" s="4"/>
      <c r="C115" s="4"/>
      <c r="D115" s="4"/>
      <c r="E115" s="56"/>
      <c r="F115" s="5"/>
      <c r="G115" s="15"/>
    </row>
    <row r="116" spans="1:7" hidden="1">
      <c r="A116" s="2"/>
      <c r="B116" s="4"/>
      <c r="C116" s="4"/>
      <c r="D116" s="4"/>
      <c r="E116" s="56"/>
      <c r="F116" s="5"/>
      <c r="G116" s="15"/>
    </row>
    <row r="117" spans="1:7" hidden="1">
      <c r="A117" s="2"/>
      <c r="B117" s="4"/>
      <c r="C117" s="4"/>
      <c r="D117" s="4"/>
      <c r="E117" s="56"/>
      <c r="F117" s="5"/>
      <c r="G117" s="15"/>
    </row>
    <row r="118" spans="1:7" hidden="1">
      <c r="A118" s="2"/>
      <c r="B118" s="4"/>
      <c r="C118" s="4"/>
      <c r="D118" s="4"/>
      <c r="E118" s="56"/>
      <c r="F118" s="5"/>
      <c r="G118" s="15"/>
    </row>
    <row r="119" spans="1:7" hidden="1">
      <c r="A119" s="2"/>
      <c r="B119" s="4"/>
      <c r="C119" s="4"/>
      <c r="D119" s="4"/>
      <c r="E119" s="56"/>
      <c r="F119" s="5"/>
      <c r="G119" s="15"/>
    </row>
    <row r="120" spans="1:7" hidden="1">
      <c r="A120" s="2"/>
      <c r="B120" s="4"/>
      <c r="C120" s="4"/>
      <c r="D120" s="4"/>
      <c r="E120" s="56"/>
      <c r="F120" s="5"/>
      <c r="G120" s="15"/>
    </row>
    <row r="121" spans="1:7" hidden="1">
      <c r="A121" s="2"/>
      <c r="B121" s="4"/>
      <c r="C121" s="4"/>
      <c r="D121" s="4"/>
      <c r="E121" s="56"/>
      <c r="F121" s="5"/>
      <c r="G121" s="15"/>
    </row>
    <row r="122" spans="1:7" hidden="1">
      <c r="A122" s="2"/>
      <c r="B122" s="4"/>
      <c r="C122" s="4"/>
      <c r="D122" s="4"/>
      <c r="E122" s="56"/>
      <c r="F122" s="5"/>
      <c r="G122" s="15"/>
    </row>
    <row r="123" spans="1:7" hidden="1">
      <c r="A123" s="2"/>
      <c r="B123" s="4"/>
      <c r="C123" s="4"/>
      <c r="D123" s="4"/>
      <c r="E123" s="56"/>
      <c r="F123" s="5"/>
      <c r="G123" s="15"/>
    </row>
    <row r="124" spans="1:7" hidden="1">
      <c r="A124" s="2"/>
      <c r="B124" s="4"/>
      <c r="C124" s="4"/>
      <c r="D124" s="4"/>
      <c r="E124" s="56"/>
      <c r="F124" s="5"/>
      <c r="G124" s="15"/>
    </row>
    <row r="125" spans="1:7" hidden="1">
      <c r="A125" s="2"/>
      <c r="B125" s="4"/>
      <c r="C125" s="4"/>
      <c r="D125" s="4"/>
      <c r="E125" s="56"/>
      <c r="F125" s="5"/>
      <c r="G125" s="15"/>
    </row>
    <row r="126" spans="1:7" hidden="1">
      <c r="A126" s="2"/>
      <c r="B126" s="4"/>
      <c r="C126" s="4"/>
      <c r="D126" s="4"/>
      <c r="E126" s="56"/>
      <c r="F126" s="5"/>
      <c r="G126" s="15"/>
    </row>
    <row r="127" spans="1:7" hidden="1">
      <c r="A127" s="2"/>
      <c r="B127" s="4"/>
      <c r="C127" s="4"/>
      <c r="D127" s="4"/>
      <c r="E127" s="56"/>
      <c r="F127" s="5"/>
      <c r="G127" s="15"/>
    </row>
    <row r="128" spans="1:7" hidden="1">
      <c r="A128" s="2"/>
      <c r="B128" s="4"/>
      <c r="C128" s="4"/>
      <c r="D128" s="4"/>
      <c r="E128" s="56"/>
      <c r="F128" s="5"/>
      <c r="G128" s="15"/>
    </row>
    <row r="129" spans="1:7" hidden="1">
      <c r="A129" s="2"/>
      <c r="B129" s="4"/>
      <c r="C129" s="4"/>
      <c r="D129" s="4"/>
      <c r="E129" s="56"/>
      <c r="F129" s="5"/>
      <c r="G129" s="15"/>
    </row>
    <row r="130" spans="1:7" hidden="1">
      <c r="A130" s="2"/>
      <c r="B130" s="4"/>
      <c r="C130" s="4"/>
      <c r="D130" s="4"/>
      <c r="E130" s="56"/>
      <c r="F130" s="5"/>
      <c r="G130" s="15"/>
    </row>
    <row r="131" spans="1:7" hidden="1">
      <c r="A131" s="2"/>
      <c r="B131" s="4"/>
      <c r="C131" s="4"/>
      <c r="D131" s="4"/>
      <c r="E131" s="56"/>
      <c r="F131" s="5"/>
      <c r="G131" s="15"/>
    </row>
    <row r="132" spans="1:7" hidden="1">
      <c r="A132" s="2"/>
      <c r="B132" s="4"/>
      <c r="C132" s="4"/>
      <c r="D132" s="4"/>
      <c r="E132" s="56"/>
      <c r="F132" s="5"/>
      <c r="G132" s="15"/>
    </row>
    <row r="133" spans="1:7" hidden="1">
      <c r="A133" s="2"/>
      <c r="B133" s="4"/>
      <c r="C133" s="4"/>
      <c r="D133" s="4"/>
      <c r="E133" s="56"/>
      <c r="F133" s="5"/>
      <c r="G133" s="15"/>
    </row>
    <row r="134" spans="1:7" hidden="1">
      <c r="A134" s="2"/>
      <c r="B134" s="4"/>
      <c r="C134" s="4"/>
      <c r="D134" s="4"/>
      <c r="E134" s="56"/>
      <c r="F134" s="5"/>
      <c r="G134" s="15"/>
    </row>
    <row r="135" spans="1:7" hidden="1">
      <c r="A135" s="2"/>
      <c r="B135" s="4"/>
      <c r="C135" s="4"/>
      <c r="D135" s="4">
        <f>ROUNDUP(D64+D65,-2)</f>
        <v>100</v>
      </c>
      <c r="E135" s="56"/>
      <c r="F135" s="5"/>
      <c r="G135" s="15"/>
    </row>
    <row r="136" spans="1:7" hidden="1">
      <c r="A136" s="2"/>
      <c r="B136" s="4"/>
      <c r="C136" s="4"/>
      <c r="D136" s="4"/>
      <c r="E136" s="56"/>
      <c r="F136" s="5"/>
      <c r="G136" s="15"/>
    </row>
    <row r="137" spans="1:7" hidden="1">
      <c r="A137" s="2"/>
      <c r="B137" s="4"/>
      <c r="C137" s="4"/>
      <c r="D137" s="4"/>
      <c r="E137" s="56"/>
      <c r="F137" s="5"/>
      <c r="G137" s="15"/>
    </row>
    <row r="138" spans="1:7" hidden="1">
      <c r="A138" s="2"/>
      <c r="B138" s="4"/>
      <c r="C138" s="4"/>
      <c r="D138" s="4"/>
      <c r="E138" s="56"/>
      <c r="F138" s="5"/>
      <c r="G138" s="15"/>
    </row>
    <row r="139" spans="1:7" hidden="1">
      <c r="A139" s="2" t="s">
        <v>87</v>
      </c>
      <c r="B139" s="4"/>
      <c r="C139" s="60">
        <f>D55</f>
        <v>0</v>
      </c>
      <c r="D139" s="4"/>
      <c r="E139" s="56"/>
      <c r="F139" s="5"/>
      <c r="G139" s="15"/>
    </row>
    <row r="140" spans="1:7" hidden="1">
      <c r="A140" s="2">
        <v>0</v>
      </c>
      <c r="B140" s="4"/>
      <c r="C140" s="4">
        <v>7500</v>
      </c>
      <c r="D140" s="4">
        <v>1.4250000000000001E-2</v>
      </c>
      <c r="E140" s="56"/>
      <c r="F140" s="5">
        <f>IF(D55&lt;C140,D55*D140,C140*D140)</f>
        <v>0</v>
      </c>
      <c r="G140" s="15"/>
    </row>
    <row r="141" spans="1:7" hidden="1">
      <c r="A141" s="2">
        <v>7500</v>
      </c>
      <c r="B141" s="4"/>
      <c r="C141" s="4">
        <v>17500</v>
      </c>
      <c r="D141" s="4">
        <v>1.14E-2</v>
      </c>
      <c r="E141" s="56"/>
      <c r="F141" s="5" t="str">
        <f>IF(D55&lt;=A141," ",IF(D55&lt;C141,(D55-C140)*D141,(C141-A141)*D141))</f>
        <v xml:space="preserve"> </v>
      </c>
      <c r="G141" s="15"/>
    </row>
    <row r="142" spans="1:7" hidden="1">
      <c r="A142" s="2">
        <v>17500</v>
      </c>
      <c r="B142" s="4"/>
      <c r="C142" s="4">
        <v>30000</v>
      </c>
      <c r="D142" s="4">
        <v>6.8399999999999997E-3</v>
      </c>
      <c r="E142" s="56"/>
      <c r="F142" s="5" t="str">
        <f>IF(D55&lt;=A142," ",IF(D55&lt;C142,(D55-C141)*D142,(C142-A142)*D142))</f>
        <v xml:space="preserve"> </v>
      </c>
      <c r="G142" s="15"/>
    </row>
    <row r="143" spans="1:7" hidden="1">
      <c r="A143" s="2">
        <v>30000</v>
      </c>
      <c r="B143" s="4"/>
      <c r="C143" s="4">
        <v>45495</v>
      </c>
      <c r="D143" s="4">
        <v>5.7000000000000002E-3</v>
      </c>
      <c r="E143" s="56"/>
      <c r="F143" s="5" t="str">
        <f>IF(D55&lt;=A143," ",IF(D55&lt;C143,(D55-C142)*D143,(C143-A143)*D143))</f>
        <v xml:space="preserve"> </v>
      </c>
      <c r="G143" s="15"/>
    </row>
    <row r="144" spans="1:7" hidden="1">
      <c r="A144" s="2">
        <v>45495</v>
      </c>
      <c r="B144" s="4"/>
      <c r="C144" s="4">
        <v>64095</v>
      </c>
      <c r="D144" s="4">
        <v>4.5599999999999998E-3</v>
      </c>
      <c r="E144" s="56"/>
      <c r="F144" s="5" t="str">
        <f>IF(D55&lt;=A144," ",IF(D55&lt;C144,(D55-C143)*D144,(C144-A144)*D144))</f>
        <v xml:space="preserve"> </v>
      </c>
      <c r="G144" s="15"/>
    </row>
    <row r="145" spans="1:23" hidden="1">
      <c r="A145" s="2">
        <v>64095</v>
      </c>
      <c r="B145" s="4"/>
      <c r="C145" s="4">
        <v>250095</v>
      </c>
      <c r="D145" s="4">
        <v>2.2799999999999999E-3</v>
      </c>
      <c r="E145" s="56"/>
      <c r="F145" s="5" t="str">
        <f>IF(D55&lt;=A145," ",IF(D55&lt;C145,(D55-C144)*D145,(C145-A145)*D145))</f>
        <v xml:space="preserve"> </v>
      </c>
      <c r="G145" s="15"/>
    </row>
    <row r="146" spans="1:23" hidden="1">
      <c r="A146" s="2">
        <v>250095</v>
      </c>
      <c r="B146" s="4"/>
      <c r="C146" s="4">
        <v>999999999</v>
      </c>
      <c r="D146" s="4">
        <v>4.5600000000000003E-4</v>
      </c>
      <c r="E146" s="56"/>
      <c r="F146" s="5" t="str">
        <f>IF(D55&lt;=A146," ",IF(D55&lt;C146,(D55-C145)*D146,(C146-A146)*D146))</f>
        <v xml:space="preserve"> </v>
      </c>
      <c r="G146" s="15"/>
    </row>
    <row r="147" spans="1:23" hidden="1">
      <c r="A147" s="2">
        <v>10075000</v>
      </c>
      <c r="B147" s="4"/>
      <c r="C147" s="4" t="e">
        <f>#REF!</f>
        <v>#REF!</v>
      </c>
      <c r="D147" s="4">
        <v>4.5600000000000003E-4</v>
      </c>
      <c r="E147" s="56" t="str">
        <f>IF(D55&lt;=A147,"E90",IF(D55&lt;C147,(D55-C146)*D147,(C147-A147)*D147))</f>
        <v>E90</v>
      </c>
      <c r="F147" s="5"/>
      <c r="G147" s="15"/>
    </row>
    <row r="148" spans="1:23" hidden="1">
      <c r="A148" s="2"/>
      <c r="B148" s="4"/>
      <c r="C148" s="4"/>
      <c r="D148" s="4"/>
      <c r="E148" s="56"/>
      <c r="F148" s="5"/>
      <c r="G148" s="15"/>
    </row>
    <row r="149" spans="1:23" hidden="1">
      <c r="A149" s="2" t="s">
        <v>51</v>
      </c>
      <c r="B149" s="4"/>
      <c r="C149" s="4"/>
      <c r="D149" s="4"/>
      <c r="E149" s="56">
        <f>SUM(F140:F147)</f>
        <v>0</v>
      </c>
      <c r="F149" s="5"/>
      <c r="G149" s="15"/>
    </row>
    <row r="150" spans="1:23" hidden="1">
      <c r="A150" s="2"/>
      <c r="B150" s="4"/>
      <c r="C150" s="4"/>
      <c r="D150" s="4"/>
      <c r="E150" s="56"/>
      <c r="F150" s="5"/>
      <c r="G150" s="15"/>
    </row>
    <row r="151" spans="1:23" hidden="1">
      <c r="A151" s="2"/>
      <c r="B151" s="4"/>
      <c r="C151" s="4"/>
      <c r="D151" s="4"/>
      <c r="E151" s="56"/>
      <c r="F151" s="5"/>
      <c r="G151" s="15"/>
    </row>
    <row r="153" spans="1:23">
      <c r="D153" s="24"/>
    </row>
    <row r="154" spans="1:23">
      <c r="F154" s="25"/>
    </row>
    <row r="155" spans="1:23">
      <c r="F155" s="24"/>
      <c r="G155" s="23"/>
      <c r="H155" s="33"/>
      <c r="I155" s="33"/>
      <c r="J155" s="33"/>
      <c r="K155" s="33"/>
      <c r="L155" s="33"/>
      <c r="M155" s="33"/>
      <c r="N155" s="33"/>
      <c r="O155" s="33"/>
      <c r="P155" s="33"/>
      <c r="Q155" s="33"/>
      <c r="R155" s="33"/>
      <c r="S155" s="33"/>
      <c r="T155" s="33"/>
      <c r="U155" s="33"/>
      <c r="V155" s="33"/>
      <c r="W155" s="33"/>
    </row>
    <row r="156" spans="1:23">
      <c r="B156" s="33"/>
      <c r="F156" s="34"/>
      <c r="G156" s="33"/>
      <c r="H156" s="33"/>
      <c r="I156" s="33"/>
      <c r="J156" s="33"/>
      <c r="K156" s="33"/>
      <c r="L156" s="33"/>
      <c r="M156" s="33"/>
      <c r="N156" s="33"/>
      <c r="O156" s="33"/>
      <c r="P156" s="33"/>
      <c r="Q156" s="33"/>
      <c r="R156" s="33"/>
      <c r="S156" s="33"/>
      <c r="T156" s="33"/>
      <c r="U156" s="33"/>
      <c r="V156" s="33"/>
      <c r="W156" s="33"/>
    </row>
    <row r="157" spans="1:23">
      <c r="B157" s="33"/>
      <c r="E157" s="33"/>
      <c r="F157" s="33"/>
      <c r="G157" s="33"/>
      <c r="H157" s="33"/>
      <c r="I157" s="33"/>
      <c r="J157" s="33"/>
      <c r="K157" s="33"/>
      <c r="L157" s="33"/>
      <c r="M157" s="33"/>
      <c r="N157" s="33"/>
      <c r="O157" s="33"/>
      <c r="P157" s="33"/>
      <c r="Q157" s="33"/>
      <c r="R157" s="33"/>
      <c r="S157" s="33"/>
      <c r="T157" s="33"/>
      <c r="U157" s="33"/>
      <c r="V157" s="33"/>
      <c r="W157" s="33"/>
    </row>
    <row r="158" spans="1:23">
      <c r="B158" s="33"/>
      <c r="E158" s="33"/>
      <c r="F158" s="33"/>
      <c r="G158" s="33"/>
      <c r="H158" s="33"/>
      <c r="I158" s="33"/>
      <c r="J158" s="33"/>
      <c r="K158" s="33"/>
      <c r="L158" s="33"/>
      <c r="M158" s="33"/>
      <c r="N158" s="33"/>
      <c r="O158" s="33"/>
      <c r="P158" s="33"/>
      <c r="Q158" s="33"/>
      <c r="R158" s="33"/>
      <c r="S158" s="33"/>
      <c r="T158" s="33"/>
      <c r="U158" s="33"/>
      <c r="V158" s="33"/>
      <c r="W158" s="33"/>
    </row>
    <row r="159" spans="1:23">
      <c r="B159" s="33"/>
      <c r="C159" s="33"/>
      <c r="D159" s="33"/>
      <c r="E159" s="33"/>
      <c r="F159" s="33"/>
      <c r="G159" s="33"/>
      <c r="H159" s="33"/>
      <c r="I159" s="33"/>
      <c r="J159" s="33"/>
      <c r="K159" s="33"/>
      <c r="L159" s="33"/>
      <c r="M159" s="33"/>
      <c r="N159" s="33"/>
      <c r="O159" s="33"/>
      <c r="P159" s="33"/>
      <c r="Q159" s="33"/>
      <c r="R159" s="33"/>
      <c r="S159" s="33"/>
      <c r="T159" s="33"/>
      <c r="U159" s="33"/>
      <c r="V159" s="33"/>
      <c r="W159" s="33"/>
    </row>
    <row r="160" spans="1:23">
      <c r="B160" s="33"/>
      <c r="C160" s="33"/>
      <c r="D160" s="33"/>
      <c r="E160" s="33"/>
      <c r="F160" s="33"/>
      <c r="G160" s="33"/>
      <c r="H160" s="33"/>
      <c r="I160" s="33"/>
      <c r="J160" s="33"/>
      <c r="K160" s="33"/>
      <c r="L160" s="33"/>
      <c r="M160" s="33"/>
      <c r="N160" s="33"/>
      <c r="O160" s="33"/>
      <c r="P160" s="33"/>
      <c r="Q160" s="33"/>
      <c r="R160" s="33"/>
      <c r="S160" s="33"/>
      <c r="T160" s="33"/>
      <c r="U160" s="33"/>
      <c r="V160" s="33"/>
      <c r="W160" s="33"/>
    </row>
    <row r="161" spans="1:23">
      <c r="B161" s="33"/>
      <c r="C161" s="33"/>
      <c r="D161" s="33"/>
      <c r="E161" s="33"/>
      <c r="F161" s="33"/>
      <c r="G161" s="33"/>
      <c r="H161" s="33"/>
      <c r="I161" s="33"/>
      <c r="J161" s="33"/>
      <c r="K161" s="33"/>
      <c r="L161" s="33"/>
      <c r="M161" s="33"/>
      <c r="N161" s="33"/>
      <c r="O161" s="33"/>
      <c r="P161" s="33"/>
      <c r="Q161" s="33"/>
      <c r="R161" s="33"/>
      <c r="S161" s="33"/>
      <c r="T161" s="33"/>
      <c r="U161" s="33"/>
      <c r="V161" s="33"/>
      <c r="W161" s="33"/>
    </row>
    <row r="162" spans="1:23">
      <c r="B162" s="33"/>
      <c r="C162" s="33"/>
      <c r="D162" s="33"/>
      <c r="E162" s="33"/>
      <c r="F162" s="33"/>
      <c r="G162" s="33"/>
      <c r="H162" s="33"/>
      <c r="I162" s="33"/>
      <c r="J162" s="33"/>
      <c r="K162" s="33"/>
      <c r="L162" s="33"/>
      <c r="M162" s="33"/>
      <c r="N162" s="33"/>
      <c r="O162" s="33"/>
      <c r="P162" s="33"/>
      <c r="Q162" s="33"/>
      <c r="R162" s="33"/>
      <c r="S162" s="33"/>
      <c r="T162" s="33"/>
      <c r="U162" s="33"/>
      <c r="V162" s="33"/>
      <c r="W162" s="33"/>
    </row>
    <row r="163" spans="1:23">
      <c r="B163" s="33"/>
      <c r="C163" s="33"/>
      <c r="D163" s="33"/>
      <c r="E163" s="33"/>
      <c r="F163" s="33"/>
      <c r="G163" s="33"/>
      <c r="H163" s="33"/>
      <c r="I163" s="33"/>
      <c r="J163" s="33"/>
      <c r="K163" s="33"/>
      <c r="L163" s="33"/>
      <c r="M163" s="33"/>
      <c r="N163" s="33"/>
      <c r="O163" s="33"/>
      <c r="P163" s="33"/>
      <c r="Q163" s="33"/>
      <c r="R163" s="33"/>
      <c r="S163" s="33"/>
      <c r="T163" s="33"/>
      <c r="U163" s="33"/>
      <c r="V163" s="33"/>
      <c r="W163" s="33"/>
    </row>
    <row r="164" spans="1:23" hidden="1">
      <c r="B164" s="33"/>
      <c r="C164" s="33"/>
      <c r="D164" s="33"/>
      <c r="E164" s="33"/>
      <c r="F164" s="33"/>
      <c r="G164" s="33"/>
      <c r="H164" s="33"/>
      <c r="I164" s="33"/>
      <c r="J164" s="33"/>
      <c r="K164" s="33"/>
      <c r="L164" s="33"/>
      <c r="M164" s="33"/>
      <c r="N164" s="33"/>
      <c r="O164" s="33"/>
      <c r="P164" s="33"/>
      <c r="Q164" s="33"/>
      <c r="R164" s="33"/>
      <c r="S164" s="33"/>
      <c r="T164" s="33"/>
      <c r="U164" s="33"/>
      <c r="V164" s="33"/>
      <c r="W164" s="33"/>
    </row>
    <row r="165" spans="1:23" hidden="1">
      <c r="A165" s="6" t="s">
        <v>9</v>
      </c>
      <c r="B165" s="33" t="s">
        <v>9</v>
      </c>
      <c r="C165" s="33" t="s">
        <v>81</v>
      </c>
      <c r="D165" s="33" t="s">
        <v>81</v>
      </c>
      <c r="E165" s="33">
        <f>IF(B36*33-33&lt;0,0,B36*33-33)</f>
        <v>0</v>
      </c>
      <c r="F165" s="33"/>
      <c r="G165" s="33" t="s">
        <v>81</v>
      </c>
      <c r="H165" s="33"/>
      <c r="I165" s="33"/>
      <c r="J165" s="33"/>
      <c r="K165" s="33"/>
      <c r="L165" s="33"/>
      <c r="M165" s="33"/>
      <c r="N165" s="33"/>
      <c r="O165" s="33"/>
      <c r="P165" s="33"/>
      <c r="Q165" s="33"/>
      <c r="R165" s="33"/>
      <c r="S165" s="33"/>
      <c r="T165" s="33"/>
      <c r="U165" s="33"/>
      <c r="V165" s="33"/>
      <c r="W165" s="33"/>
    </row>
    <row r="166" spans="1:23" ht="15.75" hidden="1">
      <c r="A166" s="36" t="s">
        <v>10</v>
      </c>
      <c r="B166" s="36" t="s">
        <v>11</v>
      </c>
      <c r="C166" s="33" t="s">
        <v>82</v>
      </c>
      <c r="D166" s="33" t="s">
        <v>82</v>
      </c>
      <c r="E166" s="33"/>
      <c r="F166" s="33"/>
      <c r="G166" s="33" t="s">
        <v>82</v>
      </c>
      <c r="H166" s="33"/>
      <c r="I166" s="33"/>
      <c r="J166" s="33"/>
      <c r="K166" s="33"/>
      <c r="L166" s="33"/>
      <c r="M166" s="33"/>
      <c r="N166" s="33"/>
      <c r="O166" s="33"/>
      <c r="P166" s="33"/>
      <c r="Q166" s="33"/>
      <c r="R166" s="33"/>
      <c r="S166" s="33"/>
      <c r="T166" s="33"/>
      <c r="U166" s="33"/>
      <c r="V166" s="33"/>
      <c r="W166" s="33"/>
    </row>
    <row r="167" spans="1:23" ht="15.75" hidden="1">
      <c r="A167" s="36" t="s">
        <v>12</v>
      </c>
      <c r="B167" s="36" t="s">
        <v>13</v>
      </c>
      <c r="C167" s="33"/>
      <c r="D167" s="33"/>
      <c r="E167" s="33"/>
      <c r="F167" s="33"/>
      <c r="G167" s="33"/>
      <c r="H167" s="33"/>
      <c r="I167" s="33"/>
      <c r="J167" s="33"/>
      <c r="K167" s="33"/>
      <c r="L167" s="33"/>
      <c r="M167" s="33"/>
      <c r="N167" s="33"/>
      <c r="O167" s="33"/>
      <c r="P167" s="33"/>
      <c r="Q167" s="33"/>
      <c r="R167" s="33"/>
      <c r="S167" s="33"/>
      <c r="T167" s="33"/>
      <c r="U167" s="33"/>
      <c r="V167" s="33"/>
      <c r="W167" s="33"/>
    </row>
    <row r="168" spans="1:23" ht="15.75" hidden="1">
      <c r="A168" s="36" t="s">
        <v>14</v>
      </c>
      <c r="B168" s="36" t="s">
        <v>15</v>
      </c>
      <c r="C168" s="37">
        <f>B7*12.5/100</f>
        <v>0</v>
      </c>
      <c r="D168" s="33"/>
      <c r="E168" s="33"/>
      <c r="F168" s="33"/>
      <c r="G168" s="33"/>
      <c r="H168" s="33"/>
      <c r="I168" s="33"/>
      <c r="J168" s="33"/>
      <c r="K168" s="33"/>
      <c r="L168" s="33"/>
      <c r="M168" s="33"/>
      <c r="N168" s="33"/>
      <c r="O168" s="33"/>
      <c r="P168" s="33"/>
      <c r="Q168" s="33"/>
      <c r="R168" s="33"/>
      <c r="S168" s="33"/>
      <c r="T168" s="33"/>
      <c r="U168" s="33"/>
      <c r="V168" s="33"/>
      <c r="W168" s="33"/>
    </row>
    <row r="169" spans="1:23" ht="15.75" hidden="1">
      <c r="A169" s="36" t="s">
        <v>16</v>
      </c>
      <c r="B169" s="36" t="s">
        <v>17</v>
      </c>
      <c r="C169" s="33">
        <f>B7*10%</f>
        <v>0</v>
      </c>
      <c r="D169" s="33"/>
      <c r="E169" s="33"/>
      <c r="F169" s="33"/>
      <c r="G169" s="33"/>
      <c r="H169" s="33"/>
      <c r="I169" s="33"/>
      <c r="J169" s="33"/>
      <c r="K169" s="33"/>
      <c r="L169" s="33"/>
      <c r="M169" s="33"/>
      <c r="N169" s="33"/>
      <c r="O169" s="33"/>
      <c r="P169" s="33"/>
      <c r="Q169" s="33"/>
      <c r="R169" s="33"/>
      <c r="S169" s="33"/>
      <c r="T169" s="33"/>
      <c r="U169" s="33"/>
      <c r="V169" s="33"/>
      <c r="W169" s="33"/>
    </row>
    <row r="170" spans="1:23" ht="15.75" hidden="1">
      <c r="A170" s="36" t="s">
        <v>18</v>
      </c>
      <c r="B170" s="36" t="s">
        <v>19</v>
      </c>
      <c r="C170" s="33">
        <f>IF(B7&gt;195695.88,11741.75+(B7-195695.88)*12.5%,B7*6%)</f>
        <v>0</v>
      </c>
      <c r="D170" s="33">
        <f>IF(B7&gt;204917.15,12295.03+(B7-204917.15)*12.5%,B7*6%)</f>
        <v>0</v>
      </c>
      <c r="E170" s="33">
        <f>IF(B7&gt;215163,12909.78+(B7-215163)*12.5%,B7*6%)</f>
        <v>0</v>
      </c>
      <c r="F170" s="33"/>
      <c r="G170" s="33"/>
      <c r="H170" s="33"/>
      <c r="I170" s="33"/>
      <c r="J170" s="33"/>
      <c r="K170" s="33"/>
      <c r="L170" s="33"/>
      <c r="M170" s="33"/>
      <c r="N170" s="33"/>
      <c r="O170" s="33"/>
      <c r="P170" s="33"/>
      <c r="Q170" s="33"/>
      <c r="R170" s="33"/>
      <c r="S170" s="33"/>
      <c r="T170" s="33"/>
      <c r="U170" s="33"/>
      <c r="V170" s="33"/>
      <c r="W170" s="33"/>
    </row>
    <row r="171" spans="1:23" ht="15.75" hidden="1">
      <c r="A171" s="36" t="s">
        <v>20</v>
      </c>
      <c r="B171" s="36" t="s">
        <v>21</v>
      </c>
      <c r="C171" s="33">
        <f>IF(B7&gt;195695.88,9784.79+(B7-195695.88)*10%,B7*5%)</f>
        <v>0</v>
      </c>
      <c r="D171" s="33">
        <f>IF(B7&gt;204917.15,10245.86+(B7-204917.15)*10%,B7*5%)</f>
        <v>0</v>
      </c>
      <c r="E171" s="33">
        <f>IF(B7&gt;215163,10758.15+(B7-215163)*10%,B7*5%)</f>
        <v>0</v>
      </c>
      <c r="F171" s="33"/>
      <c r="G171" s="33"/>
      <c r="H171" s="33"/>
      <c r="I171" s="33"/>
      <c r="J171" s="33"/>
      <c r="K171" s="33"/>
      <c r="L171" s="33"/>
      <c r="M171" s="33"/>
      <c r="N171" s="33"/>
      <c r="O171" s="33"/>
      <c r="P171" s="33"/>
      <c r="Q171" s="33"/>
      <c r="R171" s="33"/>
      <c r="S171" s="33"/>
      <c r="T171" s="33"/>
      <c r="U171" s="33"/>
      <c r="V171" s="33"/>
      <c r="W171" s="33"/>
    </row>
    <row r="172" spans="1:23" ht="15.75" hidden="1">
      <c r="A172" s="36" t="s">
        <v>22</v>
      </c>
      <c r="B172" s="36" t="s">
        <v>23</v>
      </c>
      <c r="C172" s="33"/>
      <c r="D172" s="33"/>
      <c r="E172" s="33"/>
      <c r="F172" s="33"/>
      <c r="G172" s="33"/>
      <c r="H172" s="33"/>
      <c r="I172" s="33"/>
      <c r="J172" s="33"/>
      <c r="K172" s="33"/>
      <c r="L172" s="33"/>
      <c r="M172" s="33"/>
      <c r="N172" s="33"/>
      <c r="O172" s="33"/>
      <c r="P172" s="33"/>
      <c r="Q172" s="33"/>
      <c r="R172" s="33"/>
      <c r="S172" s="33"/>
      <c r="T172" s="33"/>
      <c r="U172" s="33"/>
      <c r="V172" s="33"/>
      <c r="W172" s="33"/>
    </row>
    <row r="173" spans="1:23" ht="15.75" hidden="1">
      <c r="A173" s="36" t="s">
        <v>24</v>
      </c>
      <c r="B173" s="36" t="s">
        <v>25</v>
      </c>
      <c r="C173" s="33">
        <f>IF(B10="oui",C169,C168)</f>
        <v>0</v>
      </c>
      <c r="D173" s="33"/>
      <c r="E173" s="33" t="s">
        <v>83</v>
      </c>
      <c r="F173" s="33" t="s">
        <v>83</v>
      </c>
      <c r="G173" s="33" t="s">
        <v>83</v>
      </c>
      <c r="H173" s="33" t="s">
        <v>83</v>
      </c>
      <c r="I173" s="33"/>
      <c r="J173" s="33"/>
      <c r="K173" s="33"/>
      <c r="L173" s="33"/>
      <c r="M173" s="33"/>
      <c r="N173" s="33"/>
      <c r="O173" s="33"/>
      <c r="P173" s="33"/>
      <c r="Q173" s="33"/>
      <c r="R173" s="33"/>
      <c r="S173" s="33"/>
      <c r="T173" s="33"/>
      <c r="U173" s="33"/>
      <c r="V173" s="33"/>
      <c r="W173" s="33"/>
    </row>
    <row r="174" spans="1:23" ht="15.75" hidden="1">
      <c r="A174" s="36" t="s">
        <v>26</v>
      </c>
      <c r="B174" s="36" t="s">
        <v>27</v>
      </c>
      <c r="C174" s="33">
        <f>IF(C6="oui",C175,C173)</f>
        <v>0</v>
      </c>
      <c r="D174" s="33"/>
      <c r="E174" s="33" t="s">
        <v>84</v>
      </c>
      <c r="F174" s="33" t="s">
        <v>84</v>
      </c>
      <c r="G174" s="33" t="s">
        <v>84</v>
      </c>
      <c r="H174" s="33" t="s">
        <v>84</v>
      </c>
      <c r="I174" s="33"/>
      <c r="J174" s="33"/>
      <c r="K174" s="33"/>
      <c r="L174" s="33"/>
      <c r="M174" s="33"/>
      <c r="N174" s="33"/>
      <c r="O174" s="33"/>
      <c r="P174" s="33"/>
      <c r="Q174" s="33"/>
      <c r="R174" s="33"/>
      <c r="S174" s="33"/>
      <c r="T174" s="33"/>
      <c r="U174" s="33"/>
      <c r="V174" s="33"/>
      <c r="W174" s="33"/>
    </row>
    <row r="175" spans="1:23" ht="15.75" hidden="1">
      <c r="A175" s="36" t="s">
        <v>28</v>
      </c>
      <c r="B175" s="36" t="s">
        <v>29</v>
      </c>
      <c r="C175" s="33">
        <f>IF(B10="oui",C178,C176)</f>
        <v>0</v>
      </c>
      <c r="D175" s="33"/>
      <c r="E175" s="33"/>
      <c r="F175" s="33"/>
      <c r="G175" s="33"/>
      <c r="H175" s="33"/>
      <c r="I175" s="33"/>
      <c r="J175" s="33"/>
      <c r="K175" s="33"/>
      <c r="L175" s="33"/>
      <c r="M175" s="33"/>
      <c r="N175" s="33"/>
      <c r="O175" s="33"/>
      <c r="P175" s="33"/>
      <c r="Q175" s="33"/>
      <c r="R175" s="33"/>
      <c r="S175" s="33"/>
      <c r="T175" s="33"/>
      <c r="U175" s="33"/>
      <c r="V175" s="33"/>
      <c r="W175" s="33"/>
    </row>
    <row r="176" spans="1:23" ht="15.75" hidden="1">
      <c r="A176" s="36" t="s">
        <v>30</v>
      </c>
      <c r="B176" s="36" t="s">
        <v>31</v>
      </c>
      <c r="C176" s="33">
        <f>IF(AND(C8="NVT",C9="NVT"),C170,C177)</f>
        <v>0</v>
      </c>
      <c r="D176" s="33"/>
      <c r="E176" s="33"/>
      <c r="F176" s="33"/>
      <c r="G176" s="33" t="s">
        <v>83</v>
      </c>
      <c r="H176" s="33"/>
      <c r="I176" s="33"/>
      <c r="J176" s="33"/>
      <c r="K176" s="33"/>
      <c r="L176" s="33"/>
      <c r="M176" s="33"/>
      <c r="N176" s="33"/>
      <c r="O176" s="33"/>
      <c r="P176" s="33"/>
      <c r="Q176" s="33"/>
      <c r="R176" s="33"/>
      <c r="S176" s="33"/>
      <c r="T176" s="33"/>
      <c r="U176" s="33"/>
      <c r="V176" s="33"/>
      <c r="W176" s="33"/>
    </row>
    <row r="177" spans="1:23" ht="15.75" hidden="1">
      <c r="A177" s="36" t="s">
        <v>32</v>
      </c>
      <c r="B177" s="36" t="s">
        <v>33</v>
      </c>
      <c r="C177" s="33">
        <f>IF(C8="NVT",D170,E170)</f>
        <v>0</v>
      </c>
      <c r="D177" s="33"/>
      <c r="E177" s="33">
        <f>IF(C34="acquéreur",D34,0)</f>
        <v>0</v>
      </c>
      <c r="F177" s="33">
        <f>IF(C34="acquéreur",D34*21%,0)</f>
        <v>0</v>
      </c>
      <c r="G177" s="33" t="s">
        <v>84</v>
      </c>
      <c r="H177" s="33"/>
      <c r="I177" s="33"/>
      <c r="J177" s="33"/>
      <c r="K177" s="33"/>
      <c r="L177" s="33"/>
      <c r="M177" s="33"/>
      <c r="N177" s="33"/>
      <c r="O177" s="33"/>
      <c r="P177" s="33"/>
      <c r="Q177" s="33"/>
      <c r="R177" s="33"/>
      <c r="S177" s="33"/>
      <c r="T177" s="33"/>
      <c r="U177" s="33"/>
      <c r="V177" s="33"/>
      <c r="W177" s="33"/>
    </row>
    <row r="178" spans="1:23" ht="15.75" hidden="1">
      <c r="A178" s="36" t="s">
        <v>34</v>
      </c>
      <c r="B178" s="36" t="s">
        <v>35</v>
      </c>
      <c r="C178" s="33">
        <f>IF(AND(C8="NVT",C9="NVT"),C171,C179)</f>
        <v>0</v>
      </c>
      <c r="D178" s="33"/>
      <c r="E178" s="33">
        <f>IF(C35="acquéreur",D35,0)</f>
        <v>0</v>
      </c>
      <c r="F178" s="33">
        <f>IF(C36="acquéreur",D36*21%,0)</f>
        <v>0</v>
      </c>
      <c r="G178" s="33"/>
      <c r="H178" s="33"/>
      <c r="I178" s="33"/>
      <c r="J178" s="33"/>
      <c r="K178" s="33"/>
      <c r="L178" s="33"/>
      <c r="M178" s="33"/>
      <c r="N178" s="33"/>
      <c r="O178" s="33"/>
      <c r="P178" s="33"/>
      <c r="Q178" s="33"/>
      <c r="R178" s="33"/>
      <c r="S178" s="33"/>
      <c r="T178" s="33"/>
      <c r="U178" s="33"/>
      <c r="V178" s="33"/>
      <c r="W178" s="33"/>
    </row>
    <row r="179" spans="1:23" ht="15.75" hidden="1">
      <c r="A179" s="36" t="s">
        <v>36</v>
      </c>
      <c r="B179" s="36" t="s">
        <v>37</v>
      </c>
      <c r="C179" s="33">
        <f>IF(C8="NVT",D171,E171)</f>
        <v>0</v>
      </c>
      <c r="D179" s="33"/>
      <c r="E179" s="33">
        <f>IF(C36="acquéreur",D36,0)</f>
        <v>0</v>
      </c>
      <c r="F179" s="33">
        <f>IF(C37="acquéreur",D37*21%,0)</f>
        <v>0</v>
      </c>
      <c r="G179" s="33"/>
      <c r="H179" s="33"/>
      <c r="I179" s="33"/>
      <c r="J179" s="33"/>
      <c r="K179" s="33"/>
      <c r="L179" s="33"/>
      <c r="M179" s="33"/>
      <c r="N179" s="33"/>
      <c r="O179" s="33"/>
      <c r="P179" s="33"/>
      <c r="Q179" s="33"/>
      <c r="R179" s="33"/>
      <c r="S179" s="33"/>
      <c r="T179" s="33"/>
      <c r="U179" s="33"/>
      <c r="V179" s="33"/>
      <c r="W179" s="33"/>
    </row>
    <row r="180" spans="1:23" ht="15.75" hidden="1">
      <c r="A180" s="36" t="s">
        <v>38</v>
      </c>
      <c r="B180" s="36" t="s">
        <v>39</v>
      </c>
      <c r="C180" s="33"/>
      <c r="D180" s="33"/>
      <c r="E180" s="33">
        <f>IF(C37="acquéreur",D37,0)</f>
        <v>0</v>
      </c>
      <c r="F180" s="33">
        <f>SUM(F177:F179)</f>
        <v>0</v>
      </c>
      <c r="G180" s="33"/>
      <c r="H180" s="33"/>
      <c r="I180" s="33"/>
      <c r="J180" s="33"/>
      <c r="K180" s="33"/>
      <c r="L180" s="33"/>
      <c r="M180" s="33"/>
      <c r="N180" s="33"/>
      <c r="O180" s="33"/>
      <c r="P180" s="33"/>
      <c r="Q180" s="33"/>
      <c r="R180" s="33"/>
      <c r="S180" s="33"/>
      <c r="T180" s="33"/>
      <c r="U180" s="33"/>
      <c r="V180" s="33"/>
      <c r="W180" s="33"/>
    </row>
    <row r="181" spans="1:23" ht="15.75" hidden="1">
      <c r="A181" s="36" t="s">
        <v>40</v>
      </c>
      <c r="B181" s="36" t="s">
        <v>41</v>
      </c>
      <c r="C181" s="33"/>
      <c r="D181" s="33"/>
      <c r="E181" s="33">
        <f>SUM(E177:E180)</f>
        <v>0</v>
      </c>
      <c r="F181" s="33"/>
      <c r="G181" s="33"/>
      <c r="H181" s="33"/>
      <c r="I181" s="33"/>
      <c r="J181" s="33"/>
      <c r="K181" s="33"/>
      <c r="L181" s="33"/>
      <c r="M181" s="33"/>
      <c r="N181" s="33"/>
      <c r="O181" s="33"/>
      <c r="P181" s="33"/>
      <c r="Q181" s="33"/>
      <c r="R181" s="33"/>
      <c r="S181" s="33"/>
      <c r="T181" s="33"/>
      <c r="U181" s="33"/>
      <c r="V181" s="33"/>
      <c r="W181" s="33"/>
    </row>
    <row r="182" spans="1:23" ht="15.75" hidden="1">
      <c r="A182" s="36" t="s">
        <v>42</v>
      </c>
      <c r="B182" s="36" t="s">
        <v>43</v>
      </c>
      <c r="C182" s="33"/>
      <c r="D182" s="33"/>
      <c r="E182" s="33"/>
      <c r="F182" s="33"/>
      <c r="G182" s="33"/>
      <c r="H182" s="33"/>
      <c r="I182" s="33"/>
      <c r="J182" s="33"/>
      <c r="K182" s="33"/>
      <c r="L182" s="33"/>
      <c r="M182" s="33"/>
      <c r="N182" s="33"/>
      <c r="O182" s="33"/>
      <c r="P182" s="33"/>
      <c r="Q182" s="33"/>
      <c r="R182" s="33"/>
      <c r="S182" s="33"/>
      <c r="T182" s="33"/>
      <c r="U182" s="33"/>
      <c r="V182" s="33"/>
      <c r="W182" s="33"/>
    </row>
    <row r="183" spans="1:23" ht="15.75" hidden="1">
      <c r="A183" s="36" t="s">
        <v>44</v>
      </c>
      <c r="B183" s="33"/>
      <c r="C183" s="33"/>
      <c r="D183" s="33"/>
      <c r="E183" s="33">
        <f>IF(C34="vendeur",D34,0)</f>
        <v>0</v>
      </c>
      <c r="F183" s="33"/>
      <c r="G183" s="33"/>
      <c r="H183" s="33"/>
      <c r="I183" s="33"/>
      <c r="J183" s="33"/>
      <c r="K183" s="33"/>
      <c r="L183" s="33"/>
      <c r="M183" s="33"/>
      <c r="N183" s="33"/>
      <c r="O183" s="33"/>
      <c r="P183" s="33"/>
      <c r="Q183" s="33"/>
      <c r="R183" s="33"/>
      <c r="S183" s="33"/>
      <c r="T183" s="33"/>
      <c r="U183" s="33"/>
      <c r="V183" s="33"/>
      <c r="W183" s="33"/>
    </row>
    <row r="184" spans="1:23" ht="15.75" hidden="1">
      <c r="A184" s="36" t="s">
        <v>45</v>
      </c>
      <c r="B184" s="33"/>
      <c r="C184" s="33"/>
      <c r="D184" s="33"/>
      <c r="E184" s="33">
        <f>IF(C35="vendeur",D35,0)</f>
        <v>0</v>
      </c>
      <c r="F184" s="33">
        <f>IF(C34="vendeur",D34*21%,0)</f>
        <v>0</v>
      </c>
      <c r="G184" s="33"/>
      <c r="H184" s="33"/>
      <c r="I184" s="33"/>
      <c r="J184" s="33"/>
      <c r="K184" s="33"/>
      <c r="L184" s="33"/>
      <c r="M184" s="33"/>
      <c r="N184" s="33"/>
      <c r="O184" s="33"/>
      <c r="P184" s="33"/>
      <c r="Q184" s="33"/>
      <c r="R184" s="33"/>
      <c r="S184" s="33"/>
      <c r="T184" s="33"/>
      <c r="U184" s="33"/>
      <c r="V184" s="33"/>
      <c r="W184" s="33"/>
    </row>
    <row r="185" spans="1:23" ht="15.75" hidden="1">
      <c r="A185" s="36" t="s">
        <v>46</v>
      </c>
      <c r="B185" s="33"/>
      <c r="C185" s="33"/>
      <c r="D185" s="33"/>
      <c r="E185" s="33">
        <f>IF(C36="vendeur",D36,0)</f>
        <v>0</v>
      </c>
      <c r="F185" s="33">
        <f>IF(C36="vendeur",D36*21%,0)</f>
        <v>0</v>
      </c>
      <c r="G185" s="33"/>
      <c r="H185" s="33"/>
      <c r="I185" s="33"/>
      <c r="J185" s="33"/>
      <c r="K185" s="33"/>
      <c r="L185" s="33"/>
      <c r="M185" s="33"/>
      <c r="N185" s="33"/>
      <c r="O185" s="33"/>
      <c r="P185" s="33"/>
      <c r="Q185" s="33"/>
      <c r="R185" s="33"/>
      <c r="S185" s="33"/>
      <c r="T185" s="33"/>
      <c r="U185" s="33"/>
      <c r="V185" s="33"/>
      <c r="W185" s="33"/>
    </row>
    <row r="186" spans="1:23" hidden="1">
      <c r="B186" s="33"/>
      <c r="C186" s="33"/>
      <c r="D186" s="33"/>
      <c r="E186" s="33">
        <f>IF(C37="vendeur",D37,0)</f>
        <v>0</v>
      </c>
      <c r="F186" s="33">
        <f>IF(C37="vendeur",D37*21%,0)</f>
        <v>0</v>
      </c>
      <c r="G186" s="33"/>
      <c r="H186" s="33"/>
      <c r="I186" s="33"/>
      <c r="J186" s="33"/>
      <c r="K186" s="33"/>
      <c r="L186" s="33"/>
      <c r="M186" s="33"/>
      <c r="N186" s="33"/>
      <c r="O186" s="33"/>
      <c r="P186" s="33"/>
      <c r="Q186" s="33"/>
      <c r="R186" s="33"/>
      <c r="S186" s="33"/>
      <c r="T186" s="33"/>
      <c r="U186" s="33"/>
      <c r="V186" s="33"/>
      <c r="W186" s="33"/>
    </row>
    <row r="187" spans="1:23" hidden="1">
      <c r="A187" s="38"/>
      <c r="B187" s="33"/>
      <c r="C187" s="33"/>
      <c r="D187" s="33"/>
      <c r="E187" s="33">
        <f>SUM(E183:E186)</f>
        <v>0</v>
      </c>
      <c r="F187" s="33">
        <f>SUM(F184:F186)</f>
        <v>0</v>
      </c>
      <c r="G187" s="33"/>
      <c r="H187" s="33"/>
      <c r="I187" s="33"/>
      <c r="J187" s="33"/>
      <c r="K187" s="33"/>
      <c r="L187" s="33"/>
      <c r="M187" s="33"/>
      <c r="N187" s="33"/>
      <c r="O187" s="33"/>
      <c r="P187" s="33"/>
      <c r="Q187" s="33"/>
      <c r="R187" s="33"/>
      <c r="S187" s="33"/>
      <c r="T187" s="33"/>
      <c r="U187" s="33"/>
      <c r="V187" s="33"/>
      <c r="W187" s="33"/>
    </row>
    <row r="188" spans="1:23" hidden="1">
      <c r="B188" s="33"/>
      <c r="C188" s="33"/>
      <c r="D188" s="33"/>
      <c r="E188" s="33"/>
      <c r="F188" s="33"/>
      <c r="G188" s="33"/>
      <c r="H188" s="33"/>
      <c r="I188" s="33"/>
      <c r="J188" s="33"/>
      <c r="K188" s="33"/>
      <c r="L188" s="33"/>
      <c r="M188" s="33"/>
      <c r="N188" s="33"/>
      <c r="O188" s="33"/>
      <c r="P188" s="33"/>
      <c r="Q188" s="33"/>
      <c r="R188" s="33"/>
      <c r="S188" s="33"/>
      <c r="T188" s="33"/>
      <c r="U188" s="33"/>
      <c r="V188" s="33"/>
      <c r="W188" s="33"/>
    </row>
    <row r="189" spans="1:23" hidden="1">
      <c r="B189" s="33"/>
      <c r="C189" s="33"/>
      <c r="D189" s="33"/>
      <c r="E189" s="33"/>
      <c r="F189" s="33"/>
      <c r="G189" s="33"/>
      <c r="H189" s="33"/>
      <c r="I189" s="33"/>
      <c r="J189" s="33"/>
      <c r="K189" s="33"/>
      <c r="L189" s="33"/>
      <c r="M189" s="33"/>
      <c r="N189" s="33"/>
      <c r="O189" s="33"/>
      <c r="P189" s="33"/>
      <c r="Q189" s="33"/>
      <c r="R189" s="33"/>
      <c r="S189" s="33"/>
      <c r="T189" s="33"/>
      <c r="U189" s="33"/>
      <c r="V189" s="33"/>
      <c r="W189" s="33"/>
    </row>
    <row r="190" spans="1:23" hidden="1">
      <c r="B190" s="18">
        <f>IF(B10=1,-1500,0)</f>
        <v>0</v>
      </c>
      <c r="C190" s="33">
        <f>IF(AND(C6=1,B10=1),-750,0)</f>
        <v>0</v>
      </c>
      <c r="D190" s="33"/>
      <c r="E190" s="33"/>
      <c r="F190" s="33"/>
      <c r="G190" s="33"/>
      <c r="H190" s="33"/>
      <c r="I190" s="33"/>
      <c r="J190" s="33"/>
      <c r="K190" s="33"/>
      <c r="L190" s="33"/>
      <c r="M190" s="33"/>
      <c r="N190" s="33"/>
      <c r="O190" s="33"/>
      <c r="P190" s="33"/>
      <c r="Q190" s="33"/>
      <c r="R190" s="33"/>
      <c r="S190" s="33"/>
      <c r="T190" s="33"/>
      <c r="U190" s="33"/>
      <c r="V190" s="33"/>
      <c r="W190" s="33"/>
    </row>
    <row r="191" spans="1:23" hidden="1">
      <c r="B191" s="18">
        <f>IF(B10=1,-750,0)</f>
        <v>0</v>
      </c>
      <c r="C191" s="33">
        <f>IF(AND(C6=0,B10=1),-1500,0)</f>
        <v>0</v>
      </c>
      <c r="D191" s="33"/>
      <c r="E191" s="33"/>
      <c r="F191" s="33"/>
      <c r="G191" s="33"/>
      <c r="H191" s="33"/>
      <c r="I191" s="33"/>
      <c r="J191" s="33"/>
      <c r="K191" s="33"/>
      <c r="L191" s="33"/>
      <c r="M191" s="33"/>
      <c r="N191" s="33"/>
      <c r="O191" s="33"/>
      <c r="P191" s="33"/>
      <c r="Q191" s="33"/>
      <c r="R191" s="33"/>
      <c r="S191" s="33"/>
      <c r="T191" s="33"/>
      <c r="U191" s="33"/>
      <c r="V191" s="33"/>
      <c r="W191" s="33"/>
    </row>
    <row r="192" spans="1:23" hidden="1">
      <c r="B192" s="33"/>
      <c r="C192" s="33"/>
      <c r="D192" s="33"/>
      <c r="E192" s="33"/>
      <c r="F192" s="33"/>
      <c r="G192" s="33"/>
      <c r="H192" s="33"/>
      <c r="I192" s="33"/>
      <c r="J192" s="33"/>
      <c r="K192" s="33"/>
      <c r="L192" s="33"/>
      <c r="M192" s="33"/>
      <c r="N192" s="33"/>
      <c r="O192" s="33"/>
      <c r="P192" s="33"/>
      <c r="Q192" s="33"/>
      <c r="R192" s="33"/>
      <c r="S192" s="33"/>
      <c r="T192" s="33"/>
      <c r="U192" s="33"/>
      <c r="V192" s="33"/>
      <c r="W192" s="33"/>
    </row>
    <row r="193" spans="1:23" hidden="1">
      <c r="B193" s="33"/>
      <c r="C193" s="33"/>
      <c r="D193" s="33"/>
      <c r="E193" s="33"/>
      <c r="F193" s="33"/>
      <c r="G193" s="33"/>
      <c r="H193" s="33"/>
      <c r="I193" s="33"/>
      <c r="J193" s="33"/>
      <c r="K193" s="33"/>
      <c r="L193" s="33"/>
      <c r="M193" s="33"/>
      <c r="N193" s="33"/>
      <c r="O193" s="33"/>
      <c r="P193" s="33"/>
      <c r="Q193" s="33"/>
      <c r="R193" s="33"/>
      <c r="S193" s="33"/>
      <c r="T193" s="33"/>
      <c r="U193" s="33"/>
      <c r="V193" s="33"/>
      <c r="W193" s="33"/>
    </row>
    <row r="194" spans="1:23" ht="13.5" hidden="1" thickBot="1">
      <c r="B194" s="33"/>
      <c r="C194" s="33"/>
      <c r="D194" s="33"/>
      <c r="E194" s="33"/>
      <c r="F194" s="33"/>
      <c r="G194" s="33"/>
      <c r="H194" s="33"/>
      <c r="I194" s="33"/>
      <c r="J194" s="33"/>
      <c r="K194" s="33"/>
      <c r="L194" s="33"/>
      <c r="M194" s="33"/>
      <c r="N194" s="33"/>
      <c r="O194" s="33"/>
      <c r="P194" s="33"/>
      <c r="Q194" s="33"/>
      <c r="R194" s="33"/>
      <c r="S194" s="33"/>
      <c r="T194" s="33"/>
      <c r="U194" s="33"/>
      <c r="V194" s="33"/>
      <c r="W194" s="33"/>
    </row>
    <row r="195" spans="1:23" ht="13.5" hidden="1" thickBot="1">
      <c r="B195" s="39"/>
      <c r="C195" s="33"/>
      <c r="D195" s="33"/>
      <c r="E195" s="33"/>
      <c r="F195" s="33"/>
      <c r="G195" s="33"/>
      <c r="H195" s="40"/>
      <c r="I195" s="40"/>
      <c r="J195" s="40"/>
      <c r="K195" s="40"/>
      <c r="L195" s="40"/>
      <c r="M195" s="40"/>
      <c r="N195" s="40"/>
      <c r="O195" s="40"/>
      <c r="P195" s="40"/>
      <c r="Q195" s="40"/>
      <c r="R195" s="40"/>
      <c r="S195" s="40"/>
      <c r="T195" s="40"/>
      <c r="U195" s="40"/>
      <c r="V195" s="40"/>
      <c r="W195" s="40"/>
    </row>
    <row r="196" spans="1:23" ht="13.5" hidden="1" thickBot="1">
      <c r="E196" s="40"/>
      <c r="F196" s="33"/>
      <c r="G196" s="40"/>
    </row>
    <row r="197" spans="1:23" ht="13.5" hidden="1" thickBot="1">
      <c r="F197" s="33"/>
    </row>
    <row r="198" spans="1:23" ht="13.5" hidden="1" thickBot="1">
      <c r="F198" s="40"/>
    </row>
    <row r="199" spans="1:23" hidden="1">
      <c r="A199" s="6" t="s">
        <v>1</v>
      </c>
      <c r="C199" s="6" t="s">
        <v>47</v>
      </c>
      <c r="D199" s="6" t="s">
        <v>48</v>
      </c>
    </row>
    <row r="200" spans="1:23" hidden="1">
      <c r="D200" s="6">
        <v>525</v>
      </c>
    </row>
    <row r="201" spans="1:23" hidden="1">
      <c r="D201" s="6">
        <v>100</v>
      </c>
    </row>
    <row r="202" spans="1:23" hidden="1">
      <c r="D202" s="6">
        <v>675</v>
      </c>
    </row>
    <row r="203" spans="1:23" hidden="1"/>
    <row r="204" spans="1:23" hidden="1"/>
    <row r="205" spans="1:23" hidden="1"/>
    <row r="206" spans="1:23" ht="14.25" hidden="1">
      <c r="A206" s="41" t="s">
        <v>49</v>
      </c>
      <c r="B206" s="41"/>
      <c r="C206" s="41" t="s">
        <v>49</v>
      </c>
      <c r="D206" s="42" t="s">
        <v>50</v>
      </c>
      <c r="E206" s="43"/>
      <c r="F206" s="41" t="s">
        <v>4</v>
      </c>
    </row>
    <row r="207" spans="1:23" ht="15" hidden="1">
      <c r="A207" s="44">
        <v>0</v>
      </c>
      <c r="B207" s="45"/>
      <c r="C207" s="44">
        <v>7500</v>
      </c>
      <c r="D207" s="46">
        <v>4.5600000000000002E-2</v>
      </c>
      <c r="E207" s="47"/>
      <c r="F207" s="44">
        <f>IF($B$7&lt;C207,$B$7*D207,C207*D207)</f>
        <v>0</v>
      </c>
    </row>
    <row r="208" spans="1:23" ht="15" hidden="1">
      <c r="A208" s="44">
        <v>7500</v>
      </c>
      <c r="B208" s="45"/>
      <c r="C208" s="44">
        <v>17500</v>
      </c>
      <c r="D208" s="46">
        <v>2.8500000000000001E-2</v>
      </c>
      <c r="E208" s="47"/>
      <c r="F208" s="45" t="str">
        <f t="shared" ref="F208:F213" si="0">IF($B$7&lt;=A208," ",IF($B$7&lt;C208,($B$7-C207)*D208,(C208-A208)*D208))</f>
        <v xml:space="preserve"> </v>
      </c>
    </row>
    <row r="209" spans="1:6" ht="15" hidden="1">
      <c r="A209" s="44">
        <v>17500</v>
      </c>
      <c r="B209" s="45"/>
      <c r="C209" s="44">
        <v>30000</v>
      </c>
      <c r="D209" s="46">
        <v>2.2800000000000001E-2</v>
      </c>
      <c r="E209" s="47"/>
      <c r="F209" s="45" t="str">
        <f t="shared" si="0"/>
        <v xml:space="preserve"> </v>
      </c>
    </row>
    <row r="210" spans="1:6" ht="15" hidden="1">
      <c r="A210" s="44">
        <v>30000</v>
      </c>
      <c r="B210" s="45"/>
      <c r="C210" s="44">
        <v>45495</v>
      </c>
      <c r="D210" s="46">
        <v>1.7100000000000001E-2</v>
      </c>
      <c r="E210" s="47"/>
      <c r="F210" s="45" t="str">
        <f t="shared" si="0"/>
        <v xml:space="preserve"> </v>
      </c>
    </row>
    <row r="211" spans="1:6" ht="15" hidden="1">
      <c r="A211" s="44">
        <v>45495</v>
      </c>
      <c r="B211" s="45"/>
      <c r="C211" s="44">
        <v>64095</v>
      </c>
      <c r="D211" s="46">
        <v>1.14E-2</v>
      </c>
      <c r="E211" s="47"/>
      <c r="F211" s="45" t="str">
        <f t="shared" si="0"/>
        <v xml:space="preserve"> </v>
      </c>
    </row>
    <row r="212" spans="1:6" ht="15" hidden="1">
      <c r="A212" s="44">
        <v>64095</v>
      </c>
      <c r="B212" s="45"/>
      <c r="C212" s="44">
        <v>250095</v>
      </c>
      <c r="D212" s="46">
        <v>5.7000000000000002E-3</v>
      </c>
      <c r="E212" s="47"/>
      <c r="F212" s="45" t="str">
        <f t="shared" si="0"/>
        <v xml:space="preserve"> </v>
      </c>
    </row>
    <row r="213" spans="1:6" ht="15" hidden="1">
      <c r="A213" s="44">
        <v>250095</v>
      </c>
      <c r="B213" s="45"/>
      <c r="C213" s="44">
        <f>$B$7</f>
        <v>0</v>
      </c>
      <c r="D213" s="46">
        <v>5.6999999999999998E-4</v>
      </c>
      <c r="E213" s="47"/>
      <c r="F213" s="45" t="str">
        <f t="shared" si="0"/>
        <v xml:space="preserve"> </v>
      </c>
    </row>
    <row r="214" spans="1:6" ht="15" hidden="1">
      <c r="A214" s="48"/>
      <c r="B214" s="49"/>
      <c r="C214" s="49"/>
      <c r="D214" s="50"/>
      <c r="E214" s="51"/>
      <c r="F214" s="51"/>
    </row>
    <row r="215" spans="1:6" ht="15" hidden="1">
      <c r="A215" s="41" t="s">
        <v>51</v>
      </c>
      <c r="B215" s="52"/>
      <c r="C215" s="49"/>
      <c r="D215" s="53"/>
      <c r="E215" s="51"/>
      <c r="F215" s="54">
        <f>SUM(F207:F214)</f>
        <v>0</v>
      </c>
    </row>
  </sheetData>
  <sheetProtection password="B1D3" sheet="1" objects="1" scenarios="1"/>
  <phoneticPr fontId="0" type="noConversion"/>
  <dataValidations count="8">
    <dataValidation type="list" allowBlank="1" showInputMessage="1" showErrorMessage="1" sqref="C37 C41:C42">
      <formula1>$G$176:$G$177</formula1>
    </dataValidation>
    <dataValidation type="list" allowBlank="1" showInputMessage="1" showErrorMessage="1" sqref="C36">
      <formula1>$G$173:$G$174</formula1>
    </dataValidation>
    <dataValidation type="list" allowBlank="1" showInputMessage="1" showErrorMessage="1" sqref="C35">
      <formula1>$F$173:$F$174</formula1>
    </dataValidation>
    <dataValidation type="list" allowBlank="1" showInputMessage="1" showErrorMessage="1" sqref="C34">
      <formula1>$E$173:$E$174</formula1>
    </dataValidation>
    <dataValidation type="list" allowBlank="1" showInputMessage="1" showErrorMessage="1" sqref="C10">
      <formula1>$D$165:$D$166</formula1>
    </dataValidation>
    <dataValidation type="list" allowBlank="1" showInputMessage="1" showErrorMessage="1" sqref="C9">
      <formula1>$C$165:$C$166</formula1>
    </dataValidation>
    <dataValidation type="list" allowBlank="1" showInputMessage="1" showErrorMessage="1" sqref="C11">
      <formula1>$G$165:$G$166</formula1>
    </dataValidation>
    <dataValidation type="list" allowBlank="1" showInputMessage="1" showErrorMessage="1" sqref="C57">
      <formula1>$E$106:$E$107</formula1>
    </dataValidation>
  </dataValidations>
  <hyperlinks>
    <hyperlink ref="D88" r:id="rId1"/>
    <hyperlink ref="C88" r:id="rId2"/>
    <hyperlink ref="C86" r:id="rId3"/>
    <hyperlink ref="D86" r:id="rId4"/>
    <hyperlink ref="B10" r:id="rId5"/>
    <hyperlink ref="C90"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VBIBPH</vt:lpstr>
      <vt:lpstr>VBIBPH!_1._Zegels_Minuut_Brevet</vt:lpstr>
      <vt:lpstr>VBIBPH!_2._Registratie_Minuut_Brevet</vt:lpstr>
      <vt:lpstr>VBIBPH!_3._Registratie_aanhangsel</vt:lpstr>
      <vt:lpstr>VBIBPH!Aard</vt:lpstr>
      <vt:lpstr>VBIBPH!Afdrukbereik</vt:lpstr>
      <vt:lpstr>VBIBPH!Datum</vt:lpstr>
      <vt:lpstr>VBIBPH!KOSTENFICHE</vt:lpstr>
      <vt:lpstr>VBIBPH!Naam</vt:lpstr>
      <vt:lpstr>VBIBPH!Rep.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2012-08-13T19:57:51Z</dcterms:created>
  <dcterms:modified xsi:type="dcterms:W3CDTF">2014-11-20T08:54:44Z</dcterms:modified>
</cp:coreProperties>
</file>