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0" yWindow="0" windowWidth="16380" windowHeight="8190"/>
  </bookViews>
  <sheets>
    <sheet name="KAKA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KAKA!$A$1:$F$30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DATE(YEAR(Loan_Start),MONTH(Loan_Start)+#NAME?,DAY(Loan_Start))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6" i="1" l="1"/>
  <c r="A17" i="1" s="1"/>
  <c r="D36" i="1"/>
  <c r="D61" i="1"/>
  <c r="E62" i="1" s="1"/>
  <c r="F65" i="1"/>
  <c r="D68" i="1"/>
  <c r="F72" i="1"/>
  <c r="D75" i="1"/>
  <c r="F79" i="1"/>
  <c r="D83" i="1"/>
  <c r="E46" i="1" s="1"/>
  <c r="E83" i="1"/>
  <c r="D84" i="1"/>
  <c r="H47" i="1" s="1"/>
  <c r="E84" i="1"/>
  <c r="D85" i="1"/>
  <c r="L48" i="1" s="1"/>
  <c r="H48" i="1"/>
  <c r="E85" i="1"/>
  <c r="D86" i="1"/>
  <c r="E49" i="1" s="1"/>
  <c r="E86" i="1"/>
  <c r="D87" i="1"/>
  <c r="E50" i="1" s="1"/>
  <c r="E87" i="1"/>
  <c r="D88" i="1"/>
  <c r="H51" i="1"/>
  <c r="E88" i="1"/>
  <c r="D89" i="1"/>
  <c r="E89" i="1"/>
  <c r="D90" i="1"/>
  <c r="E53" i="1"/>
  <c r="E90" i="1"/>
  <c r="D91" i="1"/>
  <c r="E54" i="1"/>
  <c r="E91" i="1"/>
  <c r="D92" i="1"/>
  <c r="H55" i="1"/>
  <c r="E92" i="1"/>
  <c r="D93" i="1"/>
  <c r="H56" i="1"/>
  <c r="L55" i="1"/>
  <c r="E55" i="1"/>
  <c r="H53" i="1"/>
  <c r="L51" i="1"/>
  <c r="E51" i="1"/>
  <c r="H49" i="1"/>
  <c r="L56" i="1"/>
  <c r="E56" i="1"/>
  <c r="H54" i="1"/>
  <c r="L53" i="1"/>
  <c r="L54" i="1"/>
  <c r="L50" i="1"/>
  <c r="B46" i="1" l="1"/>
  <c r="B17" i="1"/>
  <c r="B18" i="1" s="1"/>
  <c r="F70" i="1"/>
  <c r="H91" i="1" s="1"/>
  <c r="D70" i="1"/>
  <c r="G69" i="1"/>
  <c r="H77" i="1"/>
  <c r="J93" i="1" s="1"/>
  <c r="E70" i="1"/>
  <c r="H90" i="1" s="1"/>
  <c r="G76" i="1"/>
  <c r="J86" i="1" s="1"/>
  <c r="H63" i="1"/>
  <c r="F93" i="1" s="1"/>
  <c r="D63" i="1"/>
  <c r="F89" i="1" s="1"/>
  <c r="F76" i="1"/>
  <c r="J85" i="1" s="1"/>
  <c r="D62" i="1"/>
  <c r="F83" i="1" s="1"/>
  <c r="F69" i="1"/>
  <c r="H85" i="1" s="1"/>
  <c r="E77" i="1"/>
  <c r="J90" i="1" s="1"/>
  <c r="B48" i="1"/>
  <c r="B19" i="1"/>
  <c r="A19" i="1"/>
  <c r="D46" i="1"/>
  <c r="A18" i="1"/>
  <c r="I62" i="1"/>
  <c r="F88" i="1" s="1"/>
  <c r="I76" i="1"/>
  <c r="J88" i="1" s="1"/>
  <c r="E52" i="1"/>
  <c r="H89" i="1"/>
  <c r="D77" i="1"/>
  <c r="J89" i="1" s="1"/>
  <c r="E69" i="1"/>
  <c r="H84" i="1" s="1"/>
  <c r="H62" i="1"/>
  <c r="F87" i="1" s="1"/>
  <c r="L46" i="1"/>
  <c r="J46" i="1" s="1"/>
  <c r="H50" i="1"/>
  <c r="B47" i="1"/>
  <c r="L52" i="1"/>
  <c r="H70" i="1"/>
  <c r="H93" i="1" s="1"/>
  <c r="D69" i="1"/>
  <c r="H83" i="1" s="1"/>
  <c r="G62" i="1"/>
  <c r="F86" i="1" s="1"/>
  <c r="H46" i="1"/>
  <c r="G46" i="1" s="1"/>
  <c r="G63" i="1"/>
  <c r="F92" i="1" s="1"/>
  <c r="G77" i="1"/>
  <c r="J92" i="1" s="1"/>
  <c r="H52" i="1"/>
  <c r="H76" i="1"/>
  <c r="J87" i="1" s="1"/>
  <c r="G70" i="1"/>
  <c r="H92" i="1" s="1"/>
  <c r="F62" i="1"/>
  <c r="F85" i="1" s="1"/>
  <c r="E48" i="1"/>
  <c r="H86" i="1"/>
  <c r="I69" i="1"/>
  <c r="H88" i="1" s="1"/>
  <c r="F63" i="1"/>
  <c r="F91" i="1" s="1"/>
  <c r="F84" i="1"/>
  <c r="L49" i="1"/>
  <c r="E47" i="1"/>
  <c r="E76" i="1"/>
  <c r="J84" i="1" s="1"/>
  <c r="L47" i="1"/>
  <c r="F77" i="1"/>
  <c r="J91" i="1" s="1"/>
  <c r="D76" i="1"/>
  <c r="J83" i="1" s="1"/>
  <c r="H69" i="1"/>
  <c r="H87" i="1" s="1"/>
  <c r="E63" i="1"/>
  <c r="F90" i="1" s="1"/>
  <c r="G47" i="1" l="1"/>
  <c r="D47" i="1"/>
  <c r="J47" i="1"/>
  <c r="B20" i="1"/>
  <c r="A20" i="1"/>
  <c r="B49" i="1"/>
  <c r="D48" i="1"/>
  <c r="J48" i="1"/>
  <c r="G48" i="1"/>
  <c r="A21" i="1" l="1"/>
  <c r="B21" i="1"/>
  <c r="B50" i="1"/>
  <c r="G49" i="1"/>
  <c r="D49" i="1"/>
  <c r="J49" i="1"/>
  <c r="G50" i="1" l="1"/>
  <c r="D50" i="1"/>
  <c r="J50" i="1"/>
  <c r="B51" i="1"/>
  <c r="A22" i="1"/>
  <c r="B22" i="1"/>
  <c r="D51" i="1" l="1"/>
  <c r="G51" i="1"/>
  <c r="J51" i="1"/>
  <c r="B52" i="1"/>
  <c r="A23" i="1"/>
  <c r="B23" i="1"/>
  <c r="B24" i="1" l="1"/>
  <c r="A24" i="1"/>
  <c r="B53" i="1"/>
  <c r="D52" i="1"/>
  <c r="J52" i="1"/>
  <c r="G52" i="1"/>
  <c r="A25" i="1" l="1"/>
  <c r="B54" i="1"/>
  <c r="B25" i="1"/>
  <c r="G53" i="1"/>
  <c r="J53" i="1"/>
  <c r="D53" i="1"/>
  <c r="G54" i="1" l="1"/>
  <c r="D54" i="1"/>
  <c r="J54" i="1"/>
  <c r="A26" i="1"/>
  <c r="B55" i="1"/>
  <c r="B26" i="1"/>
  <c r="B56" i="1" s="1"/>
  <c r="G55" i="1" l="1"/>
  <c r="D55" i="1"/>
  <c r="J55" i="1"/>
  <c r="J56" i="1"/>
  <c r="I79" i="1" s="1"/>
  <c r="D37" i="1" s="1"/>
  <c r="G56" i="1"/>
  <c r="D56" i="1"/>
  <c r="I65" i="1" s="1"/>
  <c r="I72" i="1" l="1"/>
  <c r="E37" i="1" s="1"/>
  <c r="D39" i="1" s="1"/>
  <c r="F29" i="1" s="1"/>
</calcChain>
</file>

<file path=xl/sharedStrings.xml><?xml version="1.0" encoding="utf-8"?>
<sst xmlns="http://schemas.openxmlformats.org/spreadsheetml/2006/main" count="12" uniqueCount="11">
  <si>
    <t>BONS DE CAISSE AVEC CAPITALISATION D'INTÉRÊTS</t>
  </si>
  <si>
    <t>précompte mobilier 15% pour décès avant le 01 janvier 2012, 21% pour décès en 2012, 25% pour décès après le 31 décembre 2012</t>
  </si>
  <si>
    <r>
      <t>Capital bon de caisse</t>
    </r>
    <r>
      <rPr>
        <sz val="10"/>
        <rFont val="Arial"/>
        <family val="2"/>
      </rPr>
      <t>:</t>
    </r>
  </si>
  <si>
    <t>Date d'émission:</t>
  </si>
  <si>
    <r>
      <t>Date du décès</t>
    </r>
    <r>
      <rPr>
        <sz val="10"/>
        <rFont val="Arial"/>
        <family val="2"/>
      </rPr>
      <t>:</t>
    </r>
  </si>
  <si>
    <t>Taux d'intérêt bon de caisse:</t>
  </si>
  <si>
    <t>(chiffre)</t>
  </si>
  <si>
    <r>
      <t>Taux d'intérêt capitalisation</t>
    </r>
    <r>
      <rPr>
        <sz val="10"/>
        <rFont val="Arial"/>
        <family val="2"/>
      </rPr>
      <t>:</t>
    </r>
  </si>
  <si>
    <r>
      <t>Coupons (marquez ceux qui sont annexés)</t>
    </r>
    <r>
      <rPr>
        <sz val="10"/>
        <rFont val="Arial"/>
        <family val="2"/>
      </rPr>
      <t>:</t>
    </r>
  </si>
  <si>
    <r>
      <t>Valeur totale à la date du décès</t>
    </r>
    <r>
      <rPr>
        <sz val="10"/>
        <rFont val="Arial"/>
        <family val="2"/>
      </rPr>
      <t>:</t>
    </r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</si>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</sst>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.##000"/>
    <numFmt numFmtId="165" formatCode="_-* #,##0\ _F_B_-;\-* #,##0\ _F_B_-;_-* &quot;- &quot;_F_B_-;_-@_-"/>
    <numFmt numFmtId="166" formatCode="\$#,#00"/>
    <numFmt numFmtId="167" formatCode="_-* #,##0&quot; FB&quot;_-;\-* #,##0&quot; FB&quot;_-;_-* &quot;- FB&quot;_-;_-@_-"/>
    <numFmt numFmtId="168" formatCode="m&quot;onth &quot;d&quot;, yyyy&quot;"/>
    <numFmt numFmtId="169" formatCode="#,#00"/>
    <numFmt numFmtId="170" formatCode="#,"/>
    <numFmt numFmtId="171" formatCode="%#,#00"/>
    <numFmt numFmtId="172" formatCode="_-* #,##0.00&quot; €&quot;_-;\-* #,##0.00&quot; €&quot;_-;_-* \-??&quot; €&quot;_-;_-@_-"/>
    <numFmt numFmtId="174" formatCode="d/mm/yyyy;@"/>
    <numFmt numFmtId="175" formatCode="dd/mm/yyyy"/>
    <numFmt numFmtId="177" formatCode="[$-80C]d\ mmmm\ yyyy;@"/>
  </numFmts>
  <fonts count="26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 New"/>
      <family val="3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 New"/>
      <family val="3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u/>
      <sz val="10"/>
      <name val="Arial"/>
      <family val="2"/>
    </font>
    <font>
      <sz val="10"/>
      <color indexed="9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1"/>
        <bgColor indexed="38"/>
      </patternFill>
    </fill>
    <fill>
      <patternFill patternType="solid">
        <fgColor indexed="13"/>
        <bgColor indexed="3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</borders>
  <cellStyleXfs count="5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164" fontId="6" fillId="0" borderId="0">
      <protection locked="0"/>
    </xf>
    <xf numFmtId="165" fontId="25" fillId="0" borderId="0" applyFill="0" applyBorder="0" applyAlignment="0" applyProtection="0"/>
    <xf numFmtId="166" fontId="6" fillId="0" borderId="0">
      <protection locked="0"/>
    </xf>
    <xf numFmtId="167" fontId="25" fillId="0" borderId="0" applyFill="0" applyBorder="0" applyAlignment="0" applyProtection="0"/>
    <xf numFmtId="168" fontId="6" fillId="0" borderId="0">
      <protection locked="0"/>
    </xf>
    <xf numFmtId="0" fontId="7" fillId="0" borderId="0" applyNumberFormat="0" applyFill="0" applyBorder="0" applyAlignment="0" applyProtection="0"/>
    <xf numFmtId="169" fontId="6" fillId="0" borderId="0">
      <protection locked="0"/>
    </xf>
    <xf numFmtId="0" fontId="8" fillId="4" borderId="0" applyNumberFormat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170" fontId="12" fillId="0" borderId="0">
      <protection locked="0"/>
    </xf>
    <xf numFmtId="170" fontId="12" fillId="0" borderId="0">
      <protection locked="0"/>
    </xf>
    <xf numFmtId="0" fontId="23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3" applyNumberFormat="0" applyFill="0" applyAlignment="0" applyProtection="0"/>
    <xf numFmtId="0" fontId="15" fillId="22" borderId="0" applyNumberFormat="0" applyBorder="0" applyAlignment="0" applyProtection="0"/>
    <xf numFmtId="0" fontId="25" fillId="23" borderId="7" applyNumberFormat="0" applyAlignment="0" applyProtection="0"/>
    <xf numFmtId="0" fontId="16" fillId="20" borderId="8" applyNumberFormat="0" applyAlignment="0" applyProtection="0"/>
    <xf numFmtId="171" fontId="6" fillId="0" borderId="0">
      <protection locked="0"/>
    </xf>
    <xf numFmtId="0" fontId="1" fillId="0" borderId="0"/>
    <xf numFmtId="0" fontId="1" fillId="0" borderId="0"/>
    <xf numFmtId="0" fontId="25" fillId="0" borderId="0"/>
    <xf numFmtId="0" fontId="1" fillId="0" borderId="0"/>
    <xf numFmtId="0" fontId="17" fillId="0" borderId="0" applyNumberFormat="0" applyFill="0" applyBorder="0" applyAlignment="0" applyProtection="0"/>
    <xf numFmtId="170" fontId="6" fillId="0" borderId="9">
      <protection locked="0"/>
    </xf>
    <xf numFmtId="0" fontId="18" fillId="0" borderId="0" applyNumberFormat="0" applyFill="0" applyBorder="0" applyAlignment="0" applyProtection="0"/>
  </cellStyleXfs>
  <cellXfs count="32">
    <xf numFmtId="0" fontId="0" fillId="0" borderId="0" xfId="0"/>
    <xf numFmtId="0" fontId="0" fillId="24" borderId="0" xfId="0" applyFill="1" applyProtection="1">
      <protection hidden="1"/>
    </xf>
    <xf numFmtId="0" fontId="0" fillId="24" borderId="0" xfId="0" applyFill="1" applyAlignment="1" applyProtection="1">
      <alignment horizontal="center"/>
      <protection hidden="1"/>
    </xf>
    <xf numFmtId="0" fontId="19" fillId="25" borderId="0" xfId="0" applyFont="1" applyFill="1" applyProtection="1">
      <protection hidden="1"/>
    </xf>
    <xf numFmtId="0" fontId="0" fillId="25" borderId="0" xfId="0" applyFill="1" applyProtection="1">
      <protection hidden="1"/>
    </xf>
    <xf numFmtId="0" fontId="20" fillId="25" borderId="0" xfId="0" applyFont="1" applyFill="1" applyProtection="1">
      <protection hidden="1"/>
    </xf>
    <xf numFmtId="0" fontId="19" fillId="24" borderId="0" xfId="0" applyFont="1" applyFill="1" applyProtection="1">
      <protection hidden="1"/>
    </xf>
    <xf numFmtId="172" fontId="0" fillId="22" borderId="0" xfId="0" applyNumberFormat="1" applyFill="1" applyProtection="1">
      <protection locked="0" hidden="1"/>
    </xf>
    <xf numFmtId="2" fontId="0" fillId="8" borderId="0" xfId="0" applyNumberFormat="1" applyFill="1" applyProtection="1">
      <protection locked="0" hidden="1"/>
    </xf>
    <xf numFmtId="0" fontId="21" fillId="24" borderId="0" xfId="0" applyFont="1" applyFill="1" applyProtection="1">
      <protection hidden="1"/>
    </xf>
    <xf numFmtId="2" fontId="0" fillId="3" borderId="0" xfId="0" applyNumberFormat="1" applyFill="1" applyProtection="1">
      <protection locked="0" hidden="1"/>
    </xf>
    <xf numFmtId="0" fontId="0" fillId="22" borderId="10" xfId="0" applyFont="1" applyFill="1" applyBorder="1" applyAlignment="1" applyProtection="1">
      <alignment horizontal="center"/>
      <protection hidden="1"/>
    </xf>
    <xf numFmtId="174" fontId="0" fillId="6" borderId="11" xfId="0" applyNumberFormat="1" applyFill="1" applyBorder="1" applyProtection="1">
      <protection hidden="1"/>
    </xf>
    <xf numFmtId="0" fontId="0" fillId="24" borderId="0" xfId="0" applyFill="1" applyAlignment="1" applyProtection="1">
      <alignment horizontal="center"/>
      <protection locked="0" hidden="1"/>
    </xf>
    <xf numFmtId="1" fontId="0" fillId="24" borderId="0" xfId="0" applyNumberFormat="1" applyFill="1" applyAlignment="1" applyProtection="1">
      <alignment horizontal="right"/>
      <protection hidden="1"/>
    </xf>
    <xf numFmtId="172" fontId="22" fillId="15" borderId="12" xfId="0" applyNumberFormat="1" applyFont="1" applyFill="1" applyBorder="1" applyProtection="1">
      <protection hidden="1"/>
    </xf>
    <xf numFmtId="174" fontId="0" fillId="24" borderId="0" xfId="0" applyNumberFormat="1" applyFill="1" applyProtection="1">
      <protection hidden="1"/>
    </xf>
    <xf numFmtId="2" fontId="0" fillId="22" borderId="0" xfId="0" applyNumberFormat="1" applyFill="1" applyProtection="1">
      <protection hidden="1"/>
    </xf>
    <xf numFmtId="2" fontId="0" fillId="24" borderId="0" xfId="0" applyNumberFormat="1" applyFill="1" applyProtection="1">
      <protection hidden="1"/>
    </xf>
    <xf numFmtId="2" fontId="0" fillId="4" borderId="0" xfId="0" applyNumberFormat="1" applyFill="1" applyProtection="1">
      <protection hidden="1"/>
    </xf>
    <xf numFmtId="0" fontId="0" fillId="7" borderId="0" xfId="0" applyFill="1" applyProtection="1">
      <protection hidden="1"/>
    </xf>
    <xf numFmtId="0" fontId="24" fillId="24" borderId="0" xfId="0" applyFont="1" applyFill="1" applyProtection="1">
      <protection hidden="1"/>
    </xf>
    <xf numFmtId="2" fontId="24" fillId="24" borderId="0" xfId="0" applyNumberFormat="1" applyFont="1" applyFill="1" applyProtection="1">
      <protection hidden="1"/>
    </xf>
    <xf numFmtId="172" fontId="24" fillId="24" borderId="0" xfId="0" applyNumberFormat="1" applyFont="1" applyFill="1" applyProtection="1">
      <protection hidden="1"/>
    </xf>
    <xf numFmtId="2" fontId="0" fillId="7" borderId="0" xfId="0" applyNumberFormat="1" applyFill="1" applyProtection="1">
      <protection hidden="1"/>
    </xf>
    <xf numFmtId="0" fontId="0" fillId="24" borderId="0" xfId="0" applyNumberFormat="1" applyFill="1" applyProtection="1">
      <protection locked="0" hidden="1"/>
    </xf>
    <xf numFmtId="175" fontId="0" fillId="24" borderId="0" xfId="0" applyNumberFormat="1" applyFill="1" applyProtection="1">
      <protection hidden="1"/>
    </xf>
    <xf numFmtId="2" fontId="0" fillId="22" borderId="0" xfId="0" applyNumberFormat="1" applyFont="1" applyFill="1" applyProtection="1">
      <protection hidden="1"/>
    </xf>
    <xf numFmtId="2" fontId="0" fillId="4" borderId="0" xfId="0" applyNumberFormat="1" applyFont="1" applyFill="1" applyProtection="1">
      <protection hidden="1"/>
    </xf>
    <xf numFmtId="0" fontId="23" fillId="24" borderId="0" xfId="42" applyNumberFormat="1" applyFill="1" applyBorder="1" applyAlignment="1" applyProtection="1">
      <protection hidden="1"/>
    </xf>
    <xf numFmtId="177" fontId="0" fillId="6" borderId="0" xfId="0" applyNumberFormat="1" applyFill="1" applyProtection="1">
      <protection locked="0" hidden="1"/>
    </xf>
    <xf numFmtId="177" fontId="0" fillId="7" borderId="0" xfId="0" applyNumberFormat="1" applyFill="1" applyProtection="1">
      <protection locked="0" hidden="1"/>
    </xf>
  </cellXfs>
  <cellStyles count="5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/>
    <cellStyle name="Calculation" xfId="26"/>
    <cellStyle name="Check Cell" xfId="27"/>
    <cellStyle name="Comma" xfId="28"/>
    <cellStyle name="Comma [0]" xfId="29"/>
    <cellStyle name="Currency" xfId="30"/>
    <cellStyle name="Currency [0]" xfId="31"/>
    <cellStyle name="Date" xfId="32"/>
    <cellStyle name="Explanatory Text" xfId="33"/>
    <cellStyle name="Fixed" xfId="34"/>
    <cellStyle name="Good" xfId="35"/>
    <cellStyle name="Heading 1" xfId="36"/>
    <cellStyle name="Heading 2" xfId="37"/>
    <cellStyle name="Heading 3" xfId="38"/>
    <cellStyle name="Heading 4" xfId="39"/>
    <cellStyle name="Heading1" xfId="40"/>
    <cellStyle name="Heading2" xfId="41"/>
    <cellStyle name="Hyperlink" xfId="42" builtinId="8"/>
    <cellStyle name="Input" xfId="43"/>
    <cellStyle name="Linked Cell" xfId="44"/>
    <cellStyle name="Neutral" xfId="45"/>
    <cellStyle name="Note" xfId="46"/>
    <cellStyle name="Output" xfId="47"/>
    <cellStyle name="Percent" xfId="48"/>
    <cellStyle name="Standaard" xfId="0" builtinId="0"/>
    <cellStyle name="Standaard 2" xfId="49"/>
    <cellStyle name="Standaard 2 2" xfId="50"/>
    <cellStyle name="Standaard 3" xfId="51"/>
    <cellStyle name="Standaard 4" xfId="52"/>
    <cellStyle name="Title" xfId="53"/>
    <cellStyle name="Total" xfId="54"/>
    <cellStyle name="Warning Text" xfId="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D$83" noThreeD="1"/>
</file>

<file path=xl/ctrlProps/ctrlProp10.xml><?xml version="1.0" encoding="utf-8"?>
<formControlPr xmlns="http://schemas.microsoft.com/office/spreadsheetml/2009/9/main" objectType="CheckBox" fmlaLink="$D$92" noThreeD="1"/>
</file>

<file path=xl/ctrlProps/ctrlProp11.xml><?xml version="1.0" encoding="utf-8"?>
<formControlPr xmlns="http://schemas.microsoft.com/office/spreadsheetml/2009/9/main" objectType="CheckBox" fmlaLink="$D$93" noThreeD="1"/>
</file>

<file path=xl/ctrlProps/ctrlProp2.xml><?xml version="1.0" encoding="utf-8"?>
<formControlPr xmlns="http://schemas.microsoft.com/office/spreadsheetml/2009/9/main" objectType="CheckBox" fmlaLink="$D$86" noThreeD="1"/>
</file>

<file path=xl/ctrlProps/ctrlProp3.xml><?xml version="1.0" encoding="utf-8"?>
<formControlPr xmlns="http://schemas.microsoft.com/office/spreadsheetml/2009/9/main" objectType="CheckBox" fmlaLink="$D$85" noThreeD="1"/>
</file>

<file path=xl/ctrlProps/ctrlProp4.xml><?xml version="1.0" encoding="utf-8"?>
<formControlPr xmlns="http://schemas.microsoft.com/office/spreadsheetml/2009/9/main" objectType="CheckBox" fmlaLink="$D$87" noThreeD="1"/>
</file>

<file path=xl/ctrlProps/ctrlProp5.xml><?xml version="1.0" encoding="utf-8"?>
<formControlPr xmlns="http://schemas.microsoft.com/office/spreadsheetml/2009/9/main" objectType="CheckBox" fmlaLink="$D$88" noThreeD="1"/>
</file>

<file path=xl/ctrlProps/ctrlProp6.xml><?xml version="1.0" encoding="utf-8"?>
<formControlPr xmlns="http://schemas.microsoft.com/office/spreadsheetml/2009/9/main" objectType="CheckBox" fmlaLink="$D$84" noThreeD="1"/>
</file>

<file path=xl/ctrlProps/ctrlProp7.xml><?xml version="1.0" encoding="utf-8"?>
<formControlPr xmlns="http://schemas.microsoft.com/office/spreadsheetml/2009/9/main" objectType="CheckBox" fmlaLink="$D$89" noThreeD="1"/>
</file>

<file path=xl/ctrlProps/ctrlProp8.xml><?xml version="1.0" encoding="utf-8"?>
<formControlPr xmlns="http://schemas.microsoft.com/office/spreadsheetml/2009/9/main" objectType="CheckBox" fmlaLink="$D$90" noThreeD="1"/>
</file>

<file path=xl/ctrlProps/ctrlProp9.xml><?xml version="1.0" encoding="utf-8"?>
<formControlPr xmlns="http://schemas.microsoft.com/office/spreadsheetml/2009/9/main" objectType="CheckBox" fmlaLink="$D$9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14</xdr:row>
          <xdr:rowOff>142875</xdr:rowOff>
        </xdr:from>
        <xdr:to>
          <xdr:col>2</xdr:col>
          <xdr:colOff>247650</xdr:colOff>
          <xdr:row>16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17</xdr:row>
          <xdr:rowOff>142875</xdr:rowOff>
        </xdr:from>
        <xdr:to>
          <xdr:col>2</xdr:col>
          <xdr:colOff>238125</xdr:colOff>
          <xdr:row>19</xdr:row>
          <xdr:rowOff>9525</xdr:rowOff>
        </xdr:to>
        <xdr:sp macro="" textlink="">
          <xdr:nvSpPr>
            <xdr:cNvPr id="1026" name="Check Box 4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16</xdr:row>
          <xdr:rowOff>142875</xdr:rowOff>
        </xdr:from>
        <xdr:to>
          <xdr:col>2</xdr:col>
          <xdr:colOff>238125</xdr:colOff>
          <xdr:row>18</xdr:row>
          <xdr:rowOff>9525</xdr:rowOff>
        </xdr:to>
        <xdr:sp macro="" textlink="">
          <xdr:nvSpPr>
            <xdr:cNvPr id="1027" name="Check Box 5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18</xdr:row>
          <xdr:rowOff>152400</xdr:rowOff>
        </xdr:from>
        <xdr:to>
          <xdr:col>2</xdr:col>
          <xdr:colOff>238125</xdr:colOff>
          <xdr:row>20</xdr:row>
          <xdr:rowOff>19050</xdr:rowOff>
        </xdr:to>
        <xdr:sp macro="" textlink="">
          <xdr:nvSpPr>
            <xdr:cNvPr id="1028" name="Check Box 7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19</xdr:row>
          <xdr:rowOff>142875</xdr:rowOff>
        </xdr:from>
        <xdr:to>
          <xdr:col>2</xdr:col>
          <xdr:colOff>238125</xdr:colOff>
          <xdr:row>21</xdr:row>
          <xdr:rowOff>9525</xdr:rowOff>
        </xdr:to>
        <xdr:sp macro="" textlink="">
          <xdr:nvSpPr>
            <xdr:cNvPr id="1029" name="Check Box 8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15</xdr:row>
          <xdr:rowOff>142875</xdr:rowOff>
        </xdr:from>
        <xdr:to>
          <xdr:col>2</xdr:col>
          <xdr:colOff>238125</xdr:colOff>
          <xdr:row>17</xdr:row>
          <xdr:rowOff>9525</xdr:rowOff>
        </xdr:to>
        <xdr:sp macro="" textlink="">
          <xdr:nvSpPr>
            <xdr:cNvPr id="1030" name="Check Box 2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20</xdr:row>
          <xdr:rowOff>142875</xdr:rowOff>
        </xdr:from>
        <xdr:to>
          <xdr:col>2</xdr:col>
          <xdr:colOff>238125</xdr:colOff>
          <xdr:row>22</xdr:row>
          <xdr:rowOff>28575</xdr:rowOff>
        </xdr:to>
        <xdr:sp macro="" textlink="">
          <xdr:nvSpPr>
            <xdr:cNvPr id="1031" name="Check Box 9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21</xdr:row>
          <xdr:rowOff>142875</xdr:rowOff>
        </xdr:from>
        <xdr:to>
          <xdr:col>2</xdr:col>
          <xdr:colOff>247650</xdr:colOff>
          <xdr:row>23</xdr:row>
          <xdr:rowOff>38100</xdr:rowOff>
        </xdr:to>
        <xdr:sp macro="" textlink="">
          <xdr:nvSpPr>
            <xdr:cNvPr id="1032" name="Check Box 10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22</xdr:row>
          <xdr:rowOff>133350</xdr:rowOff>
        </xdr:from>
        <xdr:to>
          <xdr:col>2</xdr:col>
          <xdr:colOff>247650</xdr:colOff>
          <xdr:row>24</xdr:row>
          <xdr:rowOff>28575</xdr:rowOff>
        </xdr:to>
        <xdr:sp macro="" textlink="">
          <xdr:nvSpPr>
            <xdr:cNvPr id="1033" name="Check Box 11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23</xdr:row>
          <xdr:rowOff>123825</xdr:rowOff>
        </xdr:from>
        <xdr:to>
          <xdr:col>2</xdr:col>
          <xdr:colOff>257175</xdr:colOff>
          <xdr:row>25</xdr:row>
          <xdr:rowOff>19050</xdr:rowOff>
        </xdr:to>
        <xdr:sp macro="" textlink="">
          <xdr:nvSpPr>
            <xdr:cNvPr id="1034" name="Check Box 12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24</xdr:row>
          <xdr:rowOff>123825</xdr:rowOff>
        </xdr:from>
        <xdr:to>
          <xdr:col>2</xdr:col>
          <xdr:colOff>238125</xdr:colOff>
          <xdr:row>26</xdr:row>
          <xdr:rowOff>19050</xdr:rowOff>
        </xdr:to>
        <xdr:sp macro="" textlink="">
          <xdr:nvSpPr>
            <xdr:cNvPr id="1035" name="Check Box 13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hyperlink" Target="livret.xlsx" TargetMode="External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3"/>
  <sheetViews>
    <sheetView tabSelected="1" workbookViewId="0">
      <selection activeCell="D4" sqref="D4"/>
    </sheetView>
  </sheetViews>
  <sheetFormatPr defaultRowHeight="12.75" x14ac:dyDescent="0.2"/>
  <cols>
    <col min="1" max="1" width="12.42578125" style="1" customWidth="1"/>
    <col min="2" max="2" width="10.140625" style="1" customWidth="1"/>
    <col min="3" max="3" width="4.42578125" style="2" customWidth="1"/>
    <col min="4" max="4" width="22.28515625" style="1" customWidth="1"/>
    <col min="5" max="5" width="21.140625" style="1" customWidth="1"/>
    <col min="6" max="6" width="17.85546875" style="1" customWidth="1"/>
    <col min="7" max="7" width="7.7109375" style="1" customWidth="1"/>
    <col min="8" max="8" width="16.140625" style="1" customWidth="1"/>
    <col min="9" max="9" width="13.7109375" style="1" customWidth="1"/>
    <col min="10" max="16384" width="9.140625" style="1"/>
  </cols>
  <sheetData>
    <row r="1" spans="1:9" x14ac:dyDescent="0.2">
      <c r="A1" s="3" t="s">
        <v>0</v>
      </c>
      <c r="B1" s="4"/>
      <c r="C1" s="4"/>
      <c r="D1" s="4"/>
    </row>
    <row r="2" spans="1:9" x14ac:dyDescent="0.2">
      <c r="A2" s="3" t="s">
        <v>1</v>
      </c>
      <c r="B2" s="5"/>
      <c r="C2" s="5"/>
      <c r="D2" s="5"/>
      <c r="E2" s="5"/>
      <c r="F2" s="5"/>
      <c r="G2" s="4"/>
      <c r="H2" s="4"/>
      <c r="I2" s="4"/>
    </row>
    <row r="3" spans="1:9" x14ac:dyDescent="0.2">
      <c r="A3" s="6"/>
      <c r="C3" s="1"/>
    </row>
    <row r="4" spans="1:9" x14ac:dyDescent="0.2">
      <c r="A4" s="6" t="s">
        <v>2</v>
      </c>
      <c r="C4" s="1"/>
      <c r="D4" s="7">
        <v>0</v>
      </c>
    </row>
    <row r="5" spans="1:9" x14ac:dyDescent="0.2">
      <c r="C5" s="1"/>
    </row>
    <row r="6" spans="1:9" x14ac:dyDescent="0.2">
      <c r="A6" s="6" t="s">
        <v>3</v>
      </c>
      <c r="C6" s="1"/>
      <c r="D6" s="30">
        <v>39448</v>
      </c>
    </row>
    <row r="7" spans="1:9" x14ac:dyDescent="0.2">
      <c r="A7" s="6"/>
      <c r="C7" s="1"/>
    </row>
    <row r="8" spans="1:9" x14ac:dyDescent="0.2">
      <c r="A8" s="6" t="s">
        <v>4</v>
      </c>
      <c r="C8" s="1"/>
      <c r="D8" s="31">
        <v>41944</v>
      </c>
    </row>
    <row r="9" spans="1:9" x14ac:dyDescent="0.2">
      <c r="C9" s="1"/>
    </row>
    <row r="10" spans="1:9" x14ac:dyDescent="0.2">
      <c r="A10" s="6" t="s">
        <v>5</v>
      </c>
      <c r="C10" s="1"/>
      <c r="D10" s="8">
        <v>0</v>
      </c>
    </row>
    <row r="11" spans="1:9" x14ac:dyDescent="0.2">
      <c r="A11" s="9" t="s">
        <v>6</v>
      </c>
      <c r="C11" s="1"/>
    </row>
    <row r="12" spans="1:9" x14ac:dyDescent="0.2">
      <c r="A12" s="6" t="s">
        <v>7</v>
      </c>
      <c r="C12" s="1"/>
      <c r="D12" s="10">
        <v>0</v>
      </c>
    </row>
    <row r="13" spans="1:9" x14ac:dyDescent="0.2">
      <c r="A13" s="9" t="s">
        <v>6</v>
      </c>
      <c r="C13" s="1"/>
    </row>
    <row r="14" spans="1:9" x14ac:dyDescent="0.2">
      <c r="C14" s="1"/>
      <c r="D14" s="6"/>
    </row>
    <row r="15" spans="1:9" x14ac:dyDescent="0.2">
      <c r="A15" s="6" t="s">
        <v>8</v>
      </c>
      <c r="C15" s="1"/>
      <c r="D15" s="6"/>
    </row>
    <row r="16" spans="1:9" x14ac:dyDescent="0.2">
      <c r="A16" s="11">
        <v>1</v>
      </c>
      <c r="B16" s="12">
        <f>DATE(YEAR(D6)+1,MONTH(D6),DAY(D6))</f>
        <v>39814</v>
      </c>
      <c r="C16" s="13"/>
      <c r="D16" s="14"/>
    </row>
    <row r="17" spans="1:6" x14ac:dyDescent="0.2">
      <c r="A17" s="11">
        <f>IF(B16&lt;D8,2,"")</f>
        <v>2</v>
      </c>
      <c r="B17" s="12">
        <f>IF(B16&lt;D8,E83,"")</f>
        <v>40179</v>
      </c>
      <c r="C17" s="13"/>
      <c r="D17" s="14"/>
    </row>
    <row r="18" spans="1:6" x14ac:dyDescent="0.2">
      <c r="A18" s="11">
        <f>IF(B17&lt;D8,3,"")</f>
        <v>3</v>
      </c>
      <c r="B18" s="12">
        <f>IF(B17&lt;D8,E84,"")</f>
        <v>40544</v>
      </c>
      <c r="C18" s="13"/>
      <c r="D18" s="14"/>
    </row>
    <row r="19" spans="1:6" x14ac:dyDescent="0.2">
      <c r="A19" s="11">
        <f>IF(B18&lt;D8,4,"")</f>
        <v>4</v>
      </c>
      <c r="B19" s="12">
        <f>IF(B18&lt;D8,E85,"")</f>
        <v>40909</v>
      </c>
      <c r="C19" s="13"/>
      <c r="D19" s="14"/>
    </row>
    <row r="20" spans="1:6" x14ac:dyDescent="0.2">
      <c r="A20" s="11">
        <f>IF(B19&lt;D8,5,"")</f>
        <v>5</v>
      </c>
      <c r="B20" s="12">
        <f>IF(B19&lt;D8,E86,"")</f>
        <v>41275</v>
      </c>
      <c r="C20" s="13"/>
      <c r="D20" s="14"/>
    </row>
    <row r="21" spans="1:6" x14ac:dyDescent="0.2">
      <c r="A21" s="11">
        <f>IF(B20&lt;D8,6,"")</f>
        <v>6</v>
      </c>
      <c r="B21" s="12">
        <f>IF(B20&lt;D8,E87,"")</f>
        <v>41640</v>
      </c>
      <c r="C21" s="13"/>
      <c r="D21" s="14"/>
    </row>
    <row r="22" spans="1:6" x14ac:dyDescent="0.2">
      <c r="A22" s="11">
        <f>IF(B21&lt;D8,7,"")</f>
        <v>7</v>
      </c>
      <c r="B22" s="12">
        <f>IF(B21&lt;D8,E88,"")</f>
        <v>42005</v>
      </c>
      <c r="C22" s="13"/>
      <c r="D22" s="14"/>
    </row>
    <row r="23" spans="1:6" x14ac:dyDescent="0.2">
      <c r="A23" s="11" t="str">
        <f>IF(B22&lt;D8,8,"")</f>
        <v/>
      </c>
      <c r="B23" s="12" t="str">
        <f>IF(B22&lt;D8,E89,"")</f>
        <v/>
      </c>
      <c r="C23" s="13"/>
      <c r="D23" s="14"/>
    </row>
    <row r="24" spans="1:6" x14ac:dyDescent="0.2">
      <c r="A24" s="11" t="str">
        <f>IF(B23&lt;D8,9,"")</f>
        <v/>
      </c>
      <c r="B24" s="12" t="str">
        <f>IF(B23&lt;D8,E90,"")</f>
        <v/>
      </c>
      <c r="C24" s="13"/>
      <c r="D24" s="14"/>
    </row>
    <row r="25" spans="1:6" x14ac:dyDescent="0.2">
      <c r="A25" s="11" t="str">
        <f>IF(B24&lt;D8,10,"")</f>
        <v/>
      </c>
      <c r="B25" s="12" t="str">
        <f>IF(B24&lt;D8,E91,"")</f>
        <v/>
      </c>
      <c r="C25" s="13"/>
      <c r="D25" s="14"/>
    </row>
    <row r="26" spans="1:6" x14ac:dyDescent="0.2">
      <c r="A26" s="11" t="str">
        <f>IF(B25&lt;D8,11,"")</f>
        <v/>
      </c>
      <c r="B26" s="12" t="str">
        <f>IF(B25&lt;D8,E92,"")</f>
        <v/>
      </c>
      <c r="C26" s="13"/>
      <c r="D26" s="14"/>
    </row>
    <row r="29" spans="1:6" ht="15" x14ac:dyDescent="0.2">
      <c r="A29" s="6" t="s">
        <v>9</v>
      </c>
      <c r="F29" s="15">
        <f>D39</f>
        <v>0</v>
      </c>
    </row>
    <row r="32" spans="1:6" x14ac:dyDescent="0.2">
      <c r="D32" s="29" t="s">
        <v>10</v>
      </c>
    </row>
    <row r="36" spans="2:12" hidden="1" x14ac:dyDescent="0.2">
      <c r="D36" s="1">
        <f>IF(D8&lt;DATEVALUE("01-01-2012"),I65,0)</f>
        <v>0</v>
      </c>
    </row>
    <row r="37" spans="2:12" hidden="1" x14ac:dyDescent="0.2">
      <c r="D37" s="1">
        <f>IF(D8&gt;DATEVALUE("31-12-2012"),I79,0)</f>
        <v>0</v>
      </c>
      <c r="E37" s="1">
        <f>IF(AND(D8&gt;DATEVALUE("31-12-2011"),D8&lt;DATEVALUE("01-01-2013")),I72,0)</f>
        <v>0</v>
      </c>
    </row>
    <row r="38" spans="2:12" hidden="1" x14ac:dyDescent="0.2"/>
    <row r="39" spans="2:12" hidden="1" x14ac:dyDescent="0.2">
      <c r="D39" s="1">
        <f>SUM(D36:D38,E37)</f>
        <v>0</v>
      </c>
    </row>
    <row r="40" spans="2:12" hidden="1" x14ac:dyDescent="0.2"/>
    <row r="41" spans="2:12" hidden="1" x14ac:dyDescent="0.2"/>
    <row r="42" spans="2:12" hidden="1" x14ac:dyDescent="0.2"/>
    <row r="43" spans="2:12" hidden="1" x14ac:dyDescent="0.2"/>
    <row r="44" spans="2:12" hidden="1" x14ac:dyDescent="0.2"/>
    <row r="45" spans="2:12" hidden="1" x14ac:dyDescent="0.2"/>
    <row r="46" spans="2:12" hidden="1" x14ac:dyDescent="0.2">
      <c r="B46" s="16">
        <f t="shared" ref="B46:B56" si="0">IF(B16="",0,B16)</f>
        <v>39814</v>
      </c>
      <c r="D46" s="17">
        <f>IF(AND((B46&gt;D8),(B46-D8&lt;365)),D4*(D8-D6)*D10/36500*85/100,E46)</f>
        <v>0</v>
      </c>
      <c r="E46" s="1">
        <f>IF(D83=TRUE,(D4/100*D10/365*365)/100*85,0)</f>
        <v>0</v>
      </c>
      <c r="F46" s="18"/>
      <c r="G46" s="19">
        <f>IF(AND((B46&gt;D8),(B46-D8&lt;365)),D4*(D8-D6)*D10/36500*79/100,H46)</f>
        <v>0</v>
      </c>
      <c r="H46" s="1">
        <f>IF(D83=TRUE,(D4/100*D10/365*365)/100*79,0)</f>
        <v>0</v>
      </c>
      <c r="I46" s="18"/>
      <c r="J46" s="20">
        <f>IF(AND((B46&gt;D8),(B46-D8&lt;365)),D4*(D8-D6)*D10/36500*75/100,L46)</f>
        <v>0</v>
      </c>
      <c r="L46" s="1">
        <f>IF(D83=TRUE,(D4/100*D10/365*365)/100*75,0)</f>
        <v>0</v>
      </c>
    </row>
    <row r="47" spans="2:12" hidden="1" x14ac:dyDescent="0.2">
      <c r="B47" s="16">
        <f t="shared" si="0"/>
        <v>40179</v>
      </c>
      <c r="D47" s="17">
        <f>IF(AND((B47&gt;D8),(B47-D8&lt;365)),D4*(D8-B46)*D10/36500*85/100,E47)</f>
        <v>0</v>
      </c>
      <c r="E47" s="1">
        <f>IF(D84=TRUE,(D4/100*D10/365*365)/100*85,0)</f>
        <v>0</v>
      </c>
      <c r="F47" s="18"/>
      <c r="G47" s="19">
        <f>IF(AND((B47&gt;D8),(B47-D8&lt;365)),D4*(D8-B46)*D10/36500*79/100,H47)</f>
        <v>0</v>
      </c>
      <c r="H47" s="1">
        <f>IF(D84=TRUE,(D4/100*D10/365*365)/100*79,0)</f>
        <v>0</v>
      </c>
      <c r="I47" s="18"/>
      <c r="J47" s="20">
        <f>IF(AND((B47&gt;D8),(B47-D8&lt;365)),D4*(D8-B46)*D10/36500*75/100,L47)</f>
        <v>0</v>
      </c>
      <c r="L47" s="1">
        <f>IF(D84=TRUE,(D4/100*D10/365*365)/100*75,0)</f>
        <v>0</v>
      </c>
    </row>
    <row r="48" spans="2:12" hidden="1" x14ac:dyDescent="0.2">
      <c r="B48" s="16">
        <f t="shared" si="0"/>
        <v>40544</v>
      </c>
      <c r="D48" s="17">
        <f>IF(AND((B48&gt;D8),(B48-D8&lt;365)),D4*(D8-B47)*D10/36500*85/100,E48)</f>
        <v>0</v>
      </c>
      <c r="E48" s="1">
        <f>IF(D85=TRUE,(D4/100*D10/365*365)/100*85,0)</f>
        <v>0</v>
      </c>
      <c r="F48" s="18"/>
      <c r="G48" s="19">
        <f>IF(AND((B48&gt;D8),(B48-D8&lt;365)),D4*(D8-B47)*D10/36500*79/100,H48)</f>
        <v>0</v>
      </c>
      <c r="H48" s="1">
        <f>IF(D85=TRUE,(D4/100*D10/365*365)/100*79,0)</f>
        <v>0</v>
      </c>
      <c r="I48" s="18"/>
      <c r="J48" s="20">
        <f>IF(AND((B48&gt;D8),(B48-D8&lt;365)),D4*(D8-B47)*D10/36500*75/100,L48)</f>
        <v>0</v>
      </c>
      <c r="L48" s="1">
        <f>IF(D85=TRUE,(D4/100*D10/365*365)/100*75,0)</f>
        <v>0</v>
      </c>
    </row>
    <row r="49" spans="2:12" hidden="1" x14ac:dyDescent="0.2">
      <c r="B49" s="16">
        <f t="shared" si="0"/>
        <v>40909</v>
      </c>
      <c r="D49" s="17">
        <f>IF(AND((B49&gt;D8),(B49-D8&lt;365)),D4*(D8-B48)*D10/36500*85/100,E49)</f>
        <v>0</v>
      </c>
      <c r="E49" s="1">
        <f>IF(D86=TRUE,(D4/100*D10/365*365)/100*85,0)</f>
        <v>0</v>
      </c>
      <c r="F49" s="18"/>
      <c r="G49" s="19">
        <f>IF(AND((B49&gt;D8),(B49-D8&lt;365)),D4*(D8-B48)*D10/36500*79/100,H49)</f>
        <v>0</v>
      </c>
      <c r="H49" s="1">
        <f>IF(D86=TRUE,(D4/100*D10/365*365)/100*79,0)</f>
        <v>0</v>
      </c>
      <c r="I49" s="18"/>
      <c r="J49" s="20">
        <f>IF(AND((B49&gt;D8),(B49-D8&lt;365)),D4*(D8-B48)*D10/36500*75/100,L49)</f>
        <v>0</v>
      </c>
      <c r="L49" s="1">
        <f>IF(D86=TRUE,(D4/100*D10/365*365)/100*75,0)</f>
        <v>0</v>
      </c>
    </row>
    <row r="50" spans="2:12" hidden="1" x14ac:dyDescent="0.2">
      <c r="B50" s="16">
        <f t="shared" si="0"/>
        <v>41275</v>
      </c>
      <c r="D50" s="17">
        <f>IF(AND((B50&gt;D8),(B50-D8&lt;365)),D4*(D8-B49)*D10/36500*85/100,E50)</f>
        <v>0</v>
      </c>
      <c r="E50" s="1">
        <f>IF(D87=TRUE,(D4/100*D10/365*365)/100*85,0)</f>
        <v>0</v>
      </c>
      <c r="F50" s="18"/>
      <c r="G50" s="19">
        <f>IF(AND((B50&gt;D8),(B50-D8&lt;365)),D4*(D8-B49)*D10/36500*79/100,H50)</f>
        <v>0</v>
      </c>
      <c r="H50" s="1">
        <f>IF(D87=TRUE,(D4/100*D10/365*365)/100*79,0)</f>
        <v>0</v>
      </c>
      <c r="I50" s="18"/>
      <c r="J50" s="20">
        <f>IF(AND((B50&gt;D8),(B50-D8&lt;365)),D4*(D8-B49)*D10/36500*75/100,L50)</f>
        <v>0</v>
      </c>
      <c r="L50" s="1">
        <f>IF(D87=TRUE,(D4/100*D10/365*365)/100*75,0)</f>
        <v>0</v>
      </c>
    </row>
    <row r="51" spans="2:12" hidden="1" x14ac:dyDescent="0.2">
      <c r="B51" s="16">
        <f t="shared" si="0"/>
        <v>41640</v>
      </c>
      <c r="D51" s="17">
        <f>IF(AND((B51&gt;D8),(B51-D8&lt;365)),D4*(D8-B50)*D10/36500*85/100,E51)</f>
        <v>0</v>
      </c>
      <c r="E51" s="1">
        <f>IF(D88=TRUE,(D4/100*D10/365*365)/100*85,0)</f>
        <v>0</v>
      </c>
      <c r="F51" s="18"/>
      <c r="G51" s="19">
        <f>IF(AND((B51&gt;D8),(B51-D8&lt;365)),D4*(D8-B50)*D10/36500*79/100,H51)</f>
        <v>0</v>
      </c>
      <c r="H51" s="1">
        <f>IF(D88=TRUE,(D4/100*D10/365*365)/100*79,0)</f>
        <v>0</v>
      </c>
      <c r="I51" s="18"/>
      <c r="J51" s="20">
        <f>IF(AND((B51&gt;D8),(B51-D8&lt;365)),D4*(D8-B50)*D10/36500*75/100,L51)</f>
        <v>0</v>
      </c>
      <c r="L51" s="1">
        <f>IF(D88=TRUE,(D4/100*D10/365*365)/100*75,0)</f>
        <v>0</v>
      </c>
    </row>
    <row r="52" spans="2:12" hidden="1" x14ac:dyDescent="0.2">
      <c r="B52" s="16">
        <f t="shared" si="0"/>
        <v>42005</v>
      </c>
      <c r="D52" s="17">
        <f>IF(AND((B52&gt;D8),(B52-D8&lt;365)),D4*(D8-B51)*D10/36500*85/100,E52)</f>
        <v>0</v>
      </c>
      <c r="E52" s="1">
        <f>IF(D89=TRUE,(D4/100*D10/365*365)/100*85,0)</f>
        <v>0</v>
      </c>
      <c r="F52" s="18"/>
      <c r="G52" s="19">
        <f>IF(AND((B52&gt;D8),(B52-D8&lt;365)),D4*(D8-B51)*D10/36500*79/100,H52)</f>
        <v>0</v>
      </c>
      <c r="H52" s="1">
        <f>IF(D89=TRUE,(D4/100*D10/365*365)/100*79,0)</f>
        <v>0</v>
      </c>
      <c r="I52" s="18"/>
      <c r="J52" s="20">
        <f>IF(AND((B52&gt;D8),(B52-D8&lt;365)),D4*(D8-B51)*D10/36500*75/100,L52)</f>
        <v>0</v>
      </c>
      <c r="L52" s="1">
        <f>IF(D89=TRUE,(D4/100*D10/365*365)/100*75,0)</f>
        <v>0</v>
      </c>
    </row>
    <row r="53" spans="2:12" hidden="1" x14ac:dyDescent="0.2">
      <c r="B53" s="16">
        <f t="shared" si="0"/>
        <v>0</v>
      </c>
      <c r="D53" s="17">
        <f>IF(AND((B53&gt;D8),(B53-D8&lt;365)),D4*(D8-B52)*D10/36500*85/100,E53)</f>
        <v>0</v>
      </c>
      <c r="E53" s="1">
        <f>IF(D90=TRUE,(D4/100*D10/365*365)/100*85,0)</f>
        <v>0</v>
      </c>
      <c r="F53" s="18"/>
      <c r="G53" s="19">
        <f>IF(AND((B53&gt;D8),(B53-D8&lt;365)),D4*(D8-B52)*D10/36500*79/100,H53)</f>
        <v>0</v>
      </c>
      <c r="H53" s="1">
        <f>IF(D90=TRUE,(D4/100*D10/365*365)/100*79,0)</f>
        <v>0</v>
      </c>
      <c r="I53" s="18"/>
      <c r="J53" s="20">
        <f>IF(AND((B53&gt;D8),(B53-D8&lt;365)),D4*(D8-B52)*D10/36500*75/100,L53)</f>
        <v>0</v>
      </c>
      <c r="L53" s="1">
        <f>IF(D90=TRUE,(D4/100*D10/365*365)/100*75,0)</f>
        <v>0</v>
      </c>
    </row>
    <row r="54" spans="2:12" hidden="1" x14ac:dyDescent="0.2">
      <c r="B54" s="16">
        <f t="shared" si="0"/>
        <v>0</v>
      </c>
      <c r="D54" s="17">
        <f>IF(AND((B54&gt;D8),(B54-D8&lt;365)),D4*(D8-B53)*D10/36500*85/100,E54)</f>
        <v>0</v>
      </c>
      <c r="E54" s="1">
        <f>IF(D91=TRUE,(D4/100*D10/365*365)/100*85,0)</f>
        <v>0</v>
      </c>
      <c r="F54" s="18"/>
      <c r="G54" s="19">
        <f>IF(AND((B54&gt;D8),(B54-D8&lt;365)),D4*(D8-B53)*D10/36500*79/100,H54)</f>
        <v>0</v>
      </c>
      <c r="H54" s="1">
        <f>IF(D91=TRUE,(D4/100*D10/365*365)/100*79,0)</f>
        <v>0</v>
      </c>
      <c r="I54" s="18"/>
      <c r="J54" s="20">
        <f>IF(AND((B54&gt;D8),(B54-D8&lt;365)),D4*(D8-B53)*D10/36500*75/100,L54)</f>
        <v>0</v>
      </c>
      <c r="L54" s="1">
        <f>IF(D91=TRUE,(D4/100*D10/365*365)/100*75,0)</f>
        <v>0</v>
      </c>
    </row>
    <row r="55" spans="2:12" hidden="1" x14ac:dyDescent="0.2">
      <c r="B55" s="16">
        <f t="shared" si="0"/>
        <v>0</v>
      </c>
      <c r="D55" s="17">
        <f>IF(AND((B55&gt;D8),(B55-D8&lt;365)),D4*(D8-B54)*D10/36500*85/100,E55)</f>
        <v>0</v>
      </c>
      <c r="E55" s="1">
        <f>IF(D92=TRUE,(D4/100*D10/365*365)/100*85,0)</f>
        <v>0</v>
      </c>
      <c r="F55" s="18"/>
      <c r="G55" s="19">
        <f>IF(AND((B55&gt;D8),(B55-D8&lt;365)),D4*(D8-B54)*D10/36500*79/100,H55)</f>
        <v>0</v>
      </c>
      <c r="H55" s="1">
        <f>IF(D92=TRUE,(D4/100*D10/365*365)/100*79,0)</f>
        <v>0</v>
      </c>
      <c r="I55" s="18"/>
      <c r="J55" s="20">
        <f>IF(AND((B55&gt;D8),(B55-D8&lt;365)),D4*(D8-B54)*D10/36500*75/100,L55)</f>
        <v>0</v>
      </c>
      <c r="L55" s="1">
        <f>IF(D92=TRUE,(D4/100*D10/365*365)/100*75,0)</f>
        <v>0</v>
      </c>
    </row>
    <row r="56" spans="2:12" hidden="1" x14ac:dyDescent="0.2">
      <c r="B56" s="16">
        <f t="shared" si="0"/>
        <v>0</v>
      </c>
      <c r="D56" s="17">
        <f>IF(AND((B56&gt;D8),(B56-D8&lt;365)),D4*(D8-B55)*D10/36500*85/100,E56)</f>
        <v>0</v>
      </c>
      <c r="E56" s="1">
        <f>IF(D93=TRUE,(D4/100*D10/365*365)/100*85,0)</f>
        <v>0</v>
      </c>
      <c r="F56" s="18"/>
      <c r="G56" s="19">
        <f>IF(AND((B56&gt;D8),(B56-D8&lt;365)),D4*(D8-B55)*D10/36500*79/100,H56)</f>
        <v>0</v>
      </c>
      <c r="H56" s="1">
        <f>IF(D93=TRUE,(D4/100*D10/365*365)/100*79,0)</f>
        <v>0</v>
      </c>
      <c r="I56" s="18"/>
      <c r="J56" s="20">
        <f>IF(AND((B56&gt;D8),(B56-D8&lt;365)),D4*(D8-B55)*D10/36500*75/100,L56)</f>
        <v>0</v>
      </c>
      <c r="L56" s="1">
        <f>IF(D93=TRUE,(D4/100*D10/365*365)/100*75,0)</f>
        <v>0</v>
      </c>
    </row>
    <row r="57" spans="2:12" hidden="1" x14ac:dyDescent="0.2"/>
    <row r="58" spans="2:12" hidden="1" x14ac:dyDescent="0.2"/>
    <row r="59" spans="2:12" hidden="1" x14ac:dyDescent="0.2"/>
    <row r="60" spans="2:12" hidden="1" x14ac:dyDescent="0.2"/>
    <row r="61" spans="2:12" ht="15.75" hidden="1" x14ac:dyDescent="0.25">
      <c r="D61" s="21">
        <f>D4/100*D10</f>
        <v>0</v>
      </c>
    </row>
    <row r="62" spans="2:12" ht="15.75" hidden="1" x14ac:dyDescent="0.25">
      <c r="D62" s="22">
        <f>D61/100*D12/365*(D8-D6-365)/100*85</f>
        <v>0</v>
      </c>
      <c r="E62" s="18">
        <f>D61/100*D12/365*(D8-D6-730)/100*85</f>
        <v>0</v>
      </c>
      <c r="F62" s="18">
        <f>D61/100*D12/365*(D8-D6-1095)/100*85</f>
        <v>0</v>
      </c>
      <c r="G62" s="18">
        <f>D61/100*D12/365*(D8-D6-1460)/100*85</f>
        <v>0</v>
      </c>
      <c r="H62" s="18">
        <f>D61/100*D12/365*(D8-D6-1825)/100*85</f>
        <v>0</v>
      </c>
      <c r="I62" s="18">
        <f>D61/100*D12/365*(D8-D6-2190)/100*85</f>
        <v>0</v>
      </c>
    </row>
    <row r="63" spans="2:12" hidden="1" x14ac:dyDescent="0.2">
      <c r="D63" s="18">
        <f>D61/100*D12/365*(D8-D6-2555)/100*85</f>
        <v>0</v>
      </c>
      <c r="E63" s="18">
        <f>D61/100*D12/365*(D8-D6-2920)/100*85</f>
        <v>0</v>
      </c>
      <c r="F63" s="18">
        <f>D61/100*D12/365*(D8-D6-3285)/100*85</f>
        <v>0</v>
      </c>
      <c r="G63" s="18">
        <f>D61/100*D12/365*(D8-D6-3650)/100*85</f>
        <v>0</v>
      </c>
      <c r="H63" s="18">
        <f>D61/100*D12/365*(D8-D6-4015)/100*85</f>
        <v>0</v>
      </c>
    </row>
    <row r="64" spans="2:12" hidden="1" x14ac:dyDescent="0.2"/>
    <row r="65" spans="4:9" hidden="1" x14ac:dyDescent="0.2">
      <c r="F65" s="18">
        <f>D4/100*D10/365*(D8-D6)/100*85</f>
        <v>0</v>
      </c>
      <c r="I65" s="17">
        <f>SUM((D46:D56),(F83:F93),D4)</f>
        <v>0</v>
      </c>
    </row>
    <row r="66" spans="4:9" hidden="1" x14ac:dyDescent="0.2"/>
    <row r="67" spans="4:9" hidden="1" x14ac:dyDescent="0.2"/>
    <row r="68" spans="4:9" ht="15.75" hidden="1" x14ac:dyDescent="0.25">
      <c r="D68" s="23">
        <f>D4/100*D10</f>
        <v>0</v>
      </c>
    </row>
    <row r="69" spans="4:9" ht="15.75" hidden="1" x14ac:dyDescent="0.25">
      <c r="D69" s="22">
        <f>D61/100*D12/365*(D8-D6-365)/100*79</f>
        <v>0</v>
      </c>
      <c r="E69" s="18">
        <f>D61/100*D12/365*(D8-D6-730)/100*79</f>
        <v>0</v>
      </c>
      <c r="F69" s="18">
        <f>D61/100*D12/365*(D8-D6-1095)/100*79</f>
        <v>0</v>
      </c>
      <c r="G69" s="18">
        <f>D61/100*D12/365*(D8-D6-1460)/100*79</f>
        <v>0</v>
      </c>
      <c r="H69" s="18">
        <f>D61/100*D12/365*(D8-D6-1825)/100*79</f>
        <v>0</v>
      </c>
      <c r="I69" s="18">
        <f>D61/100*D12/365*(D8-D6-2190)/100*79</f>
        <v>0</v>
      </c>
    </row>
    <row r="70" spans="4:9" hidden="1" x14ac:dyDescent="0.2">
      <c r="D70" s="18">
        <f>D61/100*D12/365*(D8-D6-2555)/100*79</f>
        <v>0</v>
      </c>
      <c r="E70" s="18">
        <f>D61/100*D12/365*(D8-D6-2920)/100*79</f>
        <v>0</v>
      </c>
      <c r="F70" s="18">
        <f>D61/100*D12/365*(D8-D6-3285)/100*79</f>
        <v>0</v>
      </c>
      <c r="G70" s="18">
        <f>D61/100*D12/365*(D8-D6-3650)/100*79</f>
        <v>0</v>
      </c>
      <c r="H70" s="18">
        <f>D61/100*D12/365*(D8-D6-4015)/100*79</f>
        <v>0</v>
      </c>
    </row>
    <row r="71" spans="4:9" hidden="1" x14ac:dyDescent="0.2"/>
    <row r="72" spans="4:9" hidden="1" x14ac:dyDescent="0.2">
      <c r="F72" s="18">
        <f>D4/100*D10/365*(D8-D6)/100*79</f>
        <v>0</v>
      </c>
      <c r="I72" s="19">
        <f>SUM((G46:G56),(H83:H93),D4)</f>
        <v>0</v>
      </c>
    </row>
    <row r="73" spans="4:9" hidden="1" x14ac:dyDescent="0.2">
      <c r="F73" s="18"/>
      <c r="I73" s="18"/>
    </row>
    <row r="74" spans="4:9" hidden="1" x14ac:dyDescent="0.2">
      <c r="F74" s="18"/>
      <c r="I74" s="18"/>
    </row>
    <row r="75" spans="4:9" hidden="1" x14ac:dyDescent="0.2">
      <c r="D75" s="1">
        <f>D4/100*D10</f>
        <v>0</v>
      </c>
      <c r="F75" s="18"/>
      <c r="I75" s="18"/>
    </row>
    <row r="76" spans="4:9" hidden="1" x14ac:dyDescent="0.2">
      <c r="D76" s="18">
        <f>D61/100*D12/365*(D8-D6-365)/100*75</f>
        <v>0</v>
      </c>
      <c r="E76" s="18">
        <f>D61/100*D12/365*(D8-D6-730)/100*75</f>
        <v>0</v>
      </c>
      <c r="F76" s="18">
        <f>D61/100*D12/365*(D8-D6-1095)/100*75</f>
        <v>0</v>
      </c>
      <c r="G76" s="18">
        <f>D61/100*D12/365*(D8-D6-1460)/100*75</f>
        <v>0</v>
      </c>
      <c r="H76" s="18">
        <f>D61/100*D12/365*(D8-D6-1825)/100*75</f>
        <v>0</v>
      </c>
      <c r="I76" s="18">
        <f>D61/100*D12/365*(D8-D6-2190)/100*75</f>
        <v>0</v>
      </c>
    </row>
    <row r="77" spans="4:9" hidden="1" x14ac:dyDescent="0.2">
      <c r="D77" s="18">
        <f>D61/100*D12/365*(D8-D6-2555)/100*75</f>
        <v>0</v>
      </c>
      <c r="E77" s="18">
        <f>D61/100*D12/365*(D8-D6-2920)/100*75</f>
        <v>0</v>
      </c>
      <c r="F77" s="18">
        <f>D61/100*D12/365*(D8-D6-3285)/100*75</f>
        <v>0</v>
      </c>
      <c r="G77" s="18">
        <f>D61/100*D12/365*(D8-D6-3650)/100*75</f>
        <v>0</v>
      </c>
      <c r="H77" s="18">
        <f>D61/100*D12/365*(D8-D6-4015)/100*75</f>
        <v>0</v>
      </c>
      <c r="I77" s="18"/>
    </row>
    <row r="78" spans="4:9" hidden="1" x14ac:dyDescent="0.2">
      <c r="F78" s="18"/>
      <c r="I78" s="18"/>
    </row>
    <row r="79" spans="4:9" hidden="1" x14ac:dyDescent="0.2">
      <c r="F79" s="18">
        <f>D4/100*D10/365*(D8-D6)/100*75</f>
        <v>0</v>
      </c>
      <c r="I79" s="24">
        <f>SUM((J46:J56),(J83:J93),D4)</f>
        <v>0</v>
      </c>
    </row>
    <row r="80" spans="4:9" hidden="1" x14ac:dyDescent="0.2"/>
    <row r="81" spans="4:10" hidden="1" x14ac:dyDescent="0.2"/>
    <row r="82" spans="4:10" hidden="1" x14ac:dyDescent="0.2">
      <c r="F82" s="6"/>
    </row>
    <row r="83" spans="4:10" hidden="1" x14ac:dyDescent="0.2">
      <c r="D83" s="25" t="b">
        <f>FALSE</f>
        <v>0</v>
      </c>
      <c r="E83" s="26">
        <f>DATE(YEAR(D6)+2,MONTH(D6),DAY(D6))</f>
        <v>40179</v>
      </c>
      <c r="F83" s="27">
        <f>IF(AND(D83=TRUE,D62&gt;0),D62,0)</f>
        <v>0</v>
      </c>
      <c r="H83" s="28">
        <f>IF(AND(D83=TRUE,D69&gt;0),D69,0)</f>
        <v>0</v>
      </c>
      <c r="J83" s="20">
        <f>IF(AND(D83=TRUE,D76&gt;0),D76,0)</f>
        <v>0</v>
      </c>
    </row>
    <row r="84" spans="4:10" hidden="1" x14ac:dyDescent="0.2">
      <c r="D84" s="25" t="b">
        <f>FALSE</f>
        <v>0</v>
      </c>
      <c r="E84" s="26">
        <f>DATE(YEAR(D6)+3,MONTH(D6),DAY(D6))</f>
        <v>40544</v>
      </c>
      <c r="F84" s="17">
        <f>IF(AND(D84=TRUE,E62&gt;0),E62,0)</f>
        <v>0</v>
      </c>
      <c r="H84" s="19">
        <f>IF(AND(D84=TRUE,E69&gt;0),E69,0)</f>
        <v>0</v>
      </c>
      <c r="J84" s="20">
        <f>IF(AND(D84=TRUE,E76&gt;0),E76,0)</f>
        <v>0</v>
      </c>
    </row>
    <row r="85" spans="4:10" hidden="1" x14ac:dyDescent="0.2">
      <c r="D85" s="25" t="b">
        <f>FALSE</f>
        <v>0</v>
      </c>
      <c r="E85" s="26">
        <f>DATE(YEAR(D6)+4,MONTH(D6),DAY(D6))</f>
        <v>40909</v>
      </c>
      <c r="F85" s="17">
        <f>IF(AND(D85=TRUE,F62&gt;0),F62,0)</f>
        <v>0</v>
      </c>
      <c r="H85" s="19">
        <f>IF(AND(D85=TRUE,F69&gt;0),F69,0)</f>
        <v>0</v>
      </c>
      <c r="J85" s="20">
        <f>IF(AND(D85=TRUE,F76&gt;0),F76,0)</f>
        <v>0</v>
      </c>
    </row>
    <row r="86" spans="4:10" hidden="1" x14ac:dyDescent="0.2">
      <c r="D86" s="25" t="b">
        <f>FALSE</f>
        <v>0</v>
      </c>
      <c r="E86" s="26">
        <f>DATE(YEAR(D6)+5,MONTH(D6),DAY(D6))</f>
        <v>41275</v>
      </c>
      <c r="F86" s="17">
        <f>IF(AND(D86=TRUE,G62&gt;0),G62,0)</f>
        <v>0</v>
      </c>
      <c r="H86" s="19">
        <f>IF(AND(D86=TRUE,G69&gt;0),G69,0)</f>
        <v>0</v>
      </c>
      <c r="J86" s="20">
        <f>IF(AND(D86=TRUE,G76&gt;0),G76,0)</f>
        <v>0</v>
      </c>
    </row>
    <row r="87" spans="4:10" hidden="1" x14ac:dyDescent="0.2">
      <c r="D87" s="25" t="b">
        <f>FALSE</f>
        <v>0</v>
      </c>
      <c r="E87" s="26">
        <f>DATE(YEAR(D6)+6,MONTH(D6),DAY(D6))</f>
        <v>41640</v>
      </c>
      <c r="F87" s="17">
        <f>IF(AND(D87=TRUE,H62&gt;0),H62,0)</f>
        <v>0</v>
      </c>
      <c r="H87" s="19">
        <f>IF(AND(D87=TRUE,H69&gt;0),H69,0)</f>
        <v>0</v>
      </c>
      <c r="J87" s="20">
        <f>IF(AND(D87=TRUE,H76&gt;0),H76,0)</f>
        <v>0</v>
      </c>
    </row>
    <row r="88" spans="4:10" hidden="1" x14ac:dyDescent="0.2">
      <c r="D88" s="25" t="b">
        <f>FALSE</f>
        <v>0</v>
      </c>
      <c r="E88" s="26">
        <f>DATE(YEAR(D6)+7,MONTH(D6),DAY(D6))</f>
        <v>42005</v>
      </c>
      <c r="F88" s="17">
        <f>IF(AND(D88=TRUE,I62&gt;0),I62,0)</f>
        <v>0</v>
      </c>
      <c r="H88" s="19">
        <f>IF(AND(D88=TRUE,I69&gt;0),I69,0)</f>
        <v>0</v>
      </c>
      <c r="J88" s="20">
        <f>IF(AND(D88=TRUE,I76&gt;0),I76,0)</f>
        <v>0</v>
      </c>
    </row>
    <row r="89" spans="4:10" hidden="1" x14ac:dyDescent="0.2">
      <c r="D89" s="25" t="b">
        <f>FALSE</f>
        <v>0</v>
      </c>
      <c r="E89" s="26">
        <f>DATE(YEAR(D6)+8,MONTH(D6),DAY(D6))</f>
        <v>42370</v>
      </c>
      <c r="F89" s="17">
        <f>IF(AND(D89=TRUE,D63&gt;0),D63,0)</f>
        <v>0</v>
      </c>
      <c r="H89" s="19">
        <f>IF(AND(D89=TRUE,D70&gt;0),D70,0)</f>
        <v>0</v>
      </c>
      <c r="J89" s="20">
        <f>IF(AND(D89=TRUE,D77&gt;0),D77,0)</f>
        <v>0</v>
      </c>
    </row>
    <row r="90" spans="4:10" hidden="1" x14ac:dyDescent="0.2">
      <c r="D90" s="25" t="b">
        <f>FALSE</f>
        <v>0</v>
      </c>
      <c r="E90" s="26">
        <f>DATE(YEAR(D6)+9,MONTH(D6),DAY(D6))</f>
        <v>42736</v>
      </c>
      <c r="F90" s="17">
        <f>IF(AND(D90=TRUE,E63&gt;0),E63,0)</f>
        <v>0</v>
      </c>
      <c r="H90" s="19">
        <f>IF(AND(D90=TRUE,E70&gt;0),E70,0)</f>
        <v>0</v>
      </c>
      <c r="J90" s="20">
        <f>IF(AND(D90=TRUE,E77&gt;0),E77,0)</f>
        <v>0</v>
      </c>
    </row>
    <row r="91" spans="4:10" hidden="1" x14ac:dyDescent="0.2">
      <c r="D91" s="25" t="b">
        <f>FALSE</f>
        <v>0</v>
      </c>
      <c r="E91" s="26">
        <f>DATE(YEAR(D6)+10,MONTH(D6),DAY(D6))</f>
        <v>43101</v>
      </c>
      <c r="F91" s="17">
        <f>IF(AND(D91=TRUE,F63&gt;0),F63,0)</f>
        <v>0</v>
      </c>
      <c r="H91" s="19">
        <f>IF(AND(D91=TRUE,F70&gt;0),F70,0)</f>
        <v>0</v>
      </c>
      <c r="J91" s="20">
        <f>IF(AND(D91=TRUE,F77&gt;0),F77,0)</f>
        <v>0</v>
      </c>
    </row>
    <row r="92" spans="4:10" hidden="1" x14ac:dyDescent="0.2">
      <c r="D92" s="25" t="b">
        <f>FALSE</f>
        <v>0</v>
      </c>
      <c r="E92" s="26">
        <f>DATE(YEAR(D6)+11,MONTH(D6),DAY(D6))</f>
        <v>43466</v>
      </c>
      <c r="F92" s="17">
        <f>IF(AND(D92=TRUE,G63&gt;0),G63,0)</f>
        <v>0</v>
      </c>
      <c r="H92" s="19">
        <f>IF(AND(D92=TRUE,G70&gt;0),G70,0)</f>
        <v>0</v>
      </c>
      <c r="J92" s="20">
        <f>IF(AND(D92=TRUE,G77&gt;0),G77,0)</f>
        <v>0</v>
      </c>
    </row>
    <row r="93" spans="4:10" hidden="1" x14ac:dyDescent="0.2">
      <c r="D93" s="25" t="b">
        <f>FALSE</f>
        <v>0</v>
      </c>
      <c r="F93" s="17">
        <f>IF(AND(D93=TRUE,H63&gt;0),H63,0)</f>
        <v>0</v>
      </c>
      <c r="H93" s="19">
        <f>IF(AND(D93=TRUE,H70&gt;0),H70,0)</f>
        <v>0</v>
      </c>
      <c r="J93" s="20">
        <f>IF(AND(D93=TRUE,H77&gt;0),H77,0)</f>
        <v>0</v>
      </c>
    </row>
  </sheetData>
  <sheetProtection algorithmName="SHA-512" hashValue="jthXiGnnybyicqxNfylv36EtSCZrnsu+vmwBB5r9HFO+sFsrFX5SjLE2IX/UdhxLZ/U+Hfdll7bNhKuYH4GAvg==" saltValue="RmRSPPuKSN277WFXUCjy+A==" spinCount="100000" sheet="1" objects="1" scenarios="1"/>
  <hyperlinks>
    <hyperlink ref="D32" r:id="rId1"/>
  </hyperlink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 sizeWithCells="1">
                  <from>
                    <xdr:col>2</xdr:col>
                    <xdr:colOff>28575</xdr:colOff>
                    <xdr:row>14</xdr:row>
                    <xdr:rowOff>142875</xdr:rowOff>
                  </from>
                  <to>
                    <xdr:col>2</xdr:col>
                    <xdr:colOff>247650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4">
              <controlPr defaultSize="0" autoFill="0" autoLine="0" autoPict="0">
                <anchor moveWithCells="1" sizeWithCells="1">
                  <from>
                    <xdr:col>2</xdr:col>
                    <xdr:colOff>28575</xdr:colOff>
                    <xdr:row>17</xdr:row>
                    <xdr:rowOff>142875</xdr:rowOff>
                  </from>
                  <to>
                    <xdr:col>2</xdr:col>
                    <xdr:colOff>238125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5">
              <controlPr defaultSize="0" autoFill="0" autoLine="0" autoPict="0">
                <anchor moveWithCells="1" sizeWithCells="1">
                  <from>
                    <xdr:col>2</xdr:col>
                    <xdr:colOff>28575</xdr:colOff>
                    <xdr:row>16</xdr:row>
                    <xdr:rowOff>142875</xdr:rowOff>
                  </from>
                  <to>
                    <xdr:col>2</xdr:col>
                    <xdr:colOff>238125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7">
              <controlPr defaultSize="0" autoFill="0" autoLine="0" autoPict="0">
                <anchor moveWithCells="1" sizeWithCells="1">
                  <from>
                    <xdr:col>2</xdr:col>
                    <xdr:colOff>28575</xdr:colOff>
                    <xdr:row>18</xdr:row>
                    <xdr:rowOff>152400</xdr:rowOff>
                  </from>
                  <to>
                    <xdr:col>2</xdr:col>
                    <xdr:colOff>238125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8">
              <controlPr defaultSize="0" autoFill="0" autoLine="0" autoPict="0">
                <anchor moveWithCells="1" sizeWithCells="1">
                  <from>
                    <xdr:col>2</xdr:col>
                    <xdr:colOff>28575</xdr:colOff>
                    <xdr:row>19</xdr:row>
                    <xdr:rowOff>142875</xdr:rowOff>
                  </from>
                  <to>
                    <xdr:col>2</xdr:col>
                    <xdr:colOff>238125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2">
              <controlPr defaultSize="0" autoFill="0" autoLine="0" autoPict="0">
                <anchor moveWithCells="1" sizeWithCells="1">
                  <from>
                    <xdr:col>2</xdr:col>
                    <xdr:colOff>28575</xdr:colOff>
                    <xdr:row>15</xdr:row>
                    <xdr:rowOff>142875</xdr:rowOff>
                  </from>
                  <to>
                    <xdr:col>2</xdr:col>
                    <xdr:colOff>238125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9">
              <controlPr defaultSize="0" autoFill="0" autoLine="0" autoPict="0">
                <anchor moveWithCells="1" sizeWithCells="1">
                  <from>
                    <xdr:col>2</xdr:col>
                    <xdr:colOff>28575</xdr:colOff>
                    <xdr:row>20</xdr:row>
                    <xdr:rowOff>142875</xdr:rowOff>
                  </from>
                  <to>
                    <xdr:col>2</xdr:col>
                    <xdr:colOff>238125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10">
              <controlPr defaultSize="0" autoFill="0" autoLine="0" autoPict="0">
                <anchor moveWithCells="1" sizeWithCells="1">
                  <from>
                    <xdr:col>2</xdr:col>
                    <xdr:colOff>28575</xdr:colOff>
                    <xdr:row>21</xdr:row>
                    <xdr:rowOff>142875</xdr:rowOff>
                  </from>
                  <to>
                    <xdr:col>2</xdr:col>
                    <xdr:colOff>247650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11">
              <controlPr defaultSize="0" autoFill="0" autoLine="0" autoPict="0">
                <anchor moveWithCells="1" sizeWithCells="1">
                  <from>
                    <xdr:col>2</xdr:col>
                    <xdr:colOff>28575</xdr:colOff>
                    <xdr:row>22</xdr:row>
                    <xdr:rowOff>133350</xdr:rowOff>
                  </from>
                  <to>
                    <xdr:col>2</xdr:col>
                    <xdr:colOff>247650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2">
              <controlPr defaultSize="0" autoFill="0" autoLine="0" autoPict="0">
                <anchor moveWithCells="1" sizeWithCells="1">
                  <from>
                    <xdr:col>2</xdr:col>
                    <xdr:colOff>28575</xdr:colOff>
                    <xdr:row>23</xdr:row>
                    <xdr:rowOff>123825</xdr:rowOff>
                  </from>
                  <to>
                    <xdr:col>2</xdr:col>
                    <xdr:colOff>257175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3">
              <controlPr defaultSize="0" autoFill="0" autoLine="0" autoPict="0">
                <anchor moveWithCells="1" sizeWithCells="1">
                  <from>
                    <xdr:col>2</xdr:col>
                    <xdr:colOff>28575</xdr:colOff>
                    <xdr:row>24</xdr:row>
                    <xdr:rowOff>123825</xdr:rowOff>
                  </from>
                  <to>
                    <xdr:col>2</xdr:col>
                    <xdr:colOff>238125</xdr:colOff>
                    <xdr:row>26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KAKA</vt:lpstr>
      <vt:lpstr>KAKA!Afdrukbereik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 Hermans</dc:creator>
  <cp:lastModifiedBy>Jo Hermans</cp:lastModifiedBy>
  <dcterms:created xsi:type="dcterms:W3CDTF">2014-10-22T14:40:31Z</dcterms:created>
  <dcterms:modified xsi:type="dcterms:W3CDTF">2014-11-15T21:08:09Z</dcterms:modified>
</cp:coreProperties>
</file>