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USUF" sheetId="1" r:id="rId1"/>
  </sheet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USUF!$A$1:$H$399</definedName>
    <definedName name="_xlnm.Print_Titles" localSheetId="0">USUF!$44:$44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L22" i="1" l="1"/>
  <c r="M22" i="1"/>
  <c r="L23" i="1"/>
  <c r="M23" i="1"/>
  <c r="L24" i="1"/>
  <c r="L27" i="1" s="1"/>
  <c r="G16" i="1" s="1"/>
  <c r="C20" i="1" s="1"/>
  <c r="M24" i="1"/>
  <c r="M27" i="1" s="1"/>
  <c r="G17" i="1" s="1"/>
  <c r="C21" i="1" s="1"/>
  <c r="L25" i="1"/>
  <c r="M25" i="1"/>
  <c r="L26" i="1"/>
  <c r="M26" i="1"/>
  <c r="F128" i="1"/>
  <c r="D137" i="1"/>
  <c r="D138" i="1"/>
  <c r="L225" i="1" s="1"/>
  <c r="K148" i="1"/>
  <c r="M148" i="1"/>
  <c r="K149" i="1"/>
  <c r="M149" i="1"/>
  <c r="K150" i="1"/>
  <c r="M150" i="1"/>
  <c r="M153" i="1" s="1"/>
  <c r="K151" i="1"/>
  <c r="M151" i="1"/>
  <c r="K152" i="1"/>
  <c r="M152" i="1"/>
  <c r="K156" i="1"/>
  <c r="M156" i="1"/>
  <c r="K157" i="1"/>
  <c r="M157" i="1"/>
  <c r="K158" i="1"/>
  <c r="K161" i="1" s="1"/>
  <c r="L161" i="1" s="1"/>
  <c r="G130" i="1" s="1"/>
  <c r="M158" i="1"/>
  <c r="M161" i="1" s="1"/>
  <c r="N161" i="1" s="1"/>
  <c r="G131" i="1" s="1"/>
  <c r="K159" i="1"/>
  <c r="M159" i="1"/>
  <c r="K160" i="1"/>
  <c r="M160" i="1"/>
  <c r="I225" i="1"/>
  <c r="K225" i="1"/>
  <c r="K227" i="1" s="1"/>
  <c r="G137" i="1" s="1"/>
  <c r="C140" i="1" s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C341" i="1"/>
  <c r="D344" i="1"/>
  <c r="C399" i="1"/>
  <c r="C342" i="1" l="1"/>
  <c r="K226" i="1"/>
  <c r="K153" i="1"/>
  <c r="L153" i="1" s="1"/>
  <c r="G143" i="1" s="1"/>
  <c r="F140" i="1"/>
  <c r="L226" i="1"/>
  <c r="L227" i="1" s="1"/>
  <c r="G138" i="1" s="1"/>
  <c r="C141" i="1" s="1"/>
  <c r="F141" i="1" l="1"/>
  <c r="N153" i="1"/>
  <c r="G144" i="1" s="1"/>
</calcChain>
</file>

<file path=xl/sharedStrings.xml><?xml version="1.0" encoding="utf-8"?>
<sst xmlns="http://schemas.openxmlformats.org/spreadsheetml/2006/main" count="127" uniqueCount="101">
  <si>
    <t xml:space="preserve"> </t>
  </si>
  <si>
    <t>MAN</t>
  </si>
  <si>
    <t>VROUW</t>
  </si>
  <si>
    <t>﻿43,28%</t>
  </si>
  <si>
    <t>﻿55,74%</t>
  </si>
  <si>
    <t>﻿35,05%</t>
  </si>
  <si>
    <t>﻿39,42%</t>
  </si>
  <si>
    <t>﻿30,86%</t>
  </si>
  <si>
    <t>﻿35,28%</t>
  </si>
  <si>
    <t>﻿30,98%</t>
  </si>
  <si>
    <t>﻿22,46%</t>
  </si>
  <si>
    <t>﻿26,52%</t>
  </si>
  <si>
    <t>﻿75</t>
  </si>
  <si>
    <t>﻿9,22%</t>
  </si>
  <si>
    <t>﻿86</t>
  </si>
  <si>
    <t>﻿5,28%</t>
  </si>
  <si>
    <t>﻿91</t>
  </si>
  <si>
    <t>﻿3,65%</t>
  </si>
  <si>
    <t>﻿4,34%</t>
  </si>
  <si>
    <t xml:space="preserve">= </t>
  </si>
  <si>
    <t>OLO</t>
  </si>
  <si>
    <t>VERWACHTE LEVENSDUUR</t>
  </si>
  <si>
    <t>bruto</t>
  </si>
  <si>
    <t>netto</t>
  </si>
  <si>
    <t>Calcul usufruit</t>
  </si>
  <si>
    <t>Sources: Tables Ledoux 2011 (Revue du Notariat Belge 2011, p. 370)</t>
  </si>
  <si>
    <t>et C. De Wulf: "Het opstellen van notariële akten", II a, p. 85 e.v.</t>
  </si>
  <si>
    <t>1) Calcul usufruit à vie selon les tables de conversion Ledoux 2011</t>
  </si>
  <si>
    <t>* usufruit = pourcentage de la pleine propriété</t>
  </si>
  <si>
    <t>* taux de capitalisation à choisir entre 1,50 % et 3,50 %</t>
  </si>
  <si>
    <t>* pour des gens âgés - dont l'usufruit aura normalement une durée plus limitée - il vaut mieux choisir</t>
  </si>
  <si>
    <t>un taux moins élevé, pour des jeunes on peut opter pour p.e. 3 % (3,5 % est peu réaliste)</t>
  </si>
  <si>
    <t>* le calcul peut être fait pour des personnes âgées entre 40 ans et 95 ans</t>
  </si>
  <si>
    <t>Valeur pleine propriété:</t>
  </si>
  <si>
    <t>Données:</t>
  </si>
  <si>
    <t>Âge homme</t>
  </si>
  <si>
    <t>Âge femme</t>
  </si>
  <si>
    <t>taux</t>
  </si>
  <si>
    <t>usufruit</t>
  </si>
  <si>
    <t>Valeur usufruit homme:</t>
  </si>
  <si>
    <t>Valeur usufruit femme:</t>
  </si>
  <si>
    <t>2) Calcul usufruit à vie selon les tables de capitalisation Ledoux 2011</t>
  </si>
  <si>
    <t>* valeur usufruit calculé sur base du rendement réel ou potentiel d'un bien.</t>
  </si>
  <si>
    <t>S'il s'agit p.e. d'un usufruit d'une maison ou d'un appartement, on peut calculer assez facilement</t>
  </si>
  <si>
    <t xml:space="preserve">son rendement annuel réel. Cela vaut également pour un bon de caisse ou une obligation </t>
  </si>
  <si>
    <t xml:space="preserve">à taux fixe. Pour une parcelle de terre à labourer ou à bâtir par contre il est clair que </t>
  </si>
  <si>
    <t>le rendement réel ne reflète en aucun cas le rendement potentiel du capital, et qu'il faudra donc</t>
  </si>
  <si>
    <t>se baser sur le rendement potentiel. A cette fin on part du rendement net des OLOs d'une</t>
  </si>
  <si>
    <t>durée correspondant à la durée probable de l'usufruit,</t>
  </si>
  <si>
    <t xml:space="preserve">Le taux des OLOs varie selon leur durée, mais il varie en outre de jour à jour, vous le </t>
  </si>
  <si>
    <t>retrouverez dans les journaux financiers tels que l'Echo. Nous avons pris le taux du</t>
  </si>
  <si>
    <t>10 mars 2012 comme base pour le calcul du rendement potentiel du capital, mais il</t>
  </si>
  <si>
    <t>va de soi que vous pouvez toujours rechercher le taux exact de ce jour et l'utiliser</t>
  </si>
  <si>
    <t>pour obtenir un résultat plus "actuel".</t>
  </si>
  <si>
    <t xml:space="preserve">* le taux de capitalisation peut être choisi (entre 1,5 % et 3,50 %), mais selon De Wulf il est </t>
  </si>
  <si>
    <t>préférable de choisir un taux de capitalisation qui s'approche le plus possible du pourcentage</t>
  </si>
  <si>
    <t>reflétant le rendement net.</t>
  </si>
  <si>
    <t>* Le calcul peut être fait pour des personnes entre 40 ans et 95 ans. De Wulf a également</t>
  </si>
  <si>
    <t>calculé les facteurs pour des âges moins élevés, mais étant donné que ceux-ci sont</t>
  </si>
  <si>
    <t>basés sur des tables de mortalité moins récentes, nous ne les avons pas retenus aux</t>
  </si>
  <si>
    <t>présentes.</t>
  </si>
  <si>
    <t>A) Calcul selon le rendement annuel net réel:</t>
  </si>
  <si>
    <t>Rendement annuel réel:</t>
  </si>
  <si>
    <t>Durée de vie:</t>
  </si>
  <si>
    <t>usufruit:</t>
  </si>
  <si>
    <t>B) Calcul selon le rendement annuel net potentiel:</t>
  </si>
  <si>
    <t>Rendem. annuel potentiel homme:</t>
  </si>
  <si>
    <t>Rendem. annuel potentiel femme:</t>
  </si>
  <si>
    <t>3) Calcul d'un usufruit temporaire</t>
  </si>
  <si>
    <t>A) Calcul selon l'article 47 du Code des Droits d'Enregistrement:</t>
  </si>
  <si>
    <t>Pour le calcul d'un usufruit temporaire on se base souvent sur la méthode d'évaluation prévue</t>
  </si>
  <si>
    <t xml:space="preserve">par l'article 47 du Code des Droits d'Enregistrement. En matière de perception des droits d'enregistrement </t>
  </si>
  <si>
    <t>cette méthode est obligatoire. La valeur de l'usufruit est déterminée en capitalisant au taux de 4 %</t>
  </si>
  <si>
    <t xml:space="preserve"> le revenu annuel brut (ou la valeur locative), en tenant compte de la durée de l'usufruit.</t>
  </si>
  <si>
    <t xml:space="preserve"> Il y a des limitations:</t>
  </si>
  <si>
    <t xml:space="preserve">1) s'il s'agit d'une personne physique, la valeur ne peut excéder la valeur forfaitaire d'un usufruit à vie </t>
  </si>
  <si>
    <t xml:space="preserve">2) s'il s'agit d'une personne morale, la valeur ne peut excéder le montant de vingt fois le revenu annuel brut (ou la </t>
  </si>
  <si>
    <t>valeur locative).</t>
  </si>
  <si>
    <t>déterminée selon les règles de l'article 47 du Code.</t>
  </si>
  <si>
    <t>3) en aucun cas, la valeur ne peut excéder quatre cinquièmes de la valeur vénale de la pleine propriété.</t>
  </si>
  <si>
    <t>Valeur locative mensuelle:</t>
  </si>
  <si>
    <t>Durée de l'usufruit:</t>
  </si>
  <si>
    <t>Valeur locative annuelle:</t>
  </si>
  <si>
    <t>Valeur de l'usufruit:</t>
  </si>
  <si>
    <t>B) Calcul selon la formule Ruysseveldt:</t>
  </si>
  <si>
    <t xml:space="preserve">Une méthode de calcul qui s'approche plus de la réalité économique, est celle qui est faite selon la formule </t>
  </si>
  <si>
    <t xml:space="preserve">créée par Ruysseveldt. Cette formule contient un certain nombre de variables, et se base sur la valeur locative </t>
  </si>
  <si>
    <t>nette (au lieu de brute). Le rendement est calculé à l'aide des rendements du marché effectifs</t>
  </si>
  <si>
    <t>des OLOs et essaie également de prendre en compte l'inflation attendue.</t>
  </si>
  <si>
    <t>La formule se lit comme suit:</t>
  </si>
  <si>
    <t>Où il faut comprendre:</t>
  </si>
  <si>
    <t>H = la valeur locative annuelle nette (loyers bruts - frais, p.e. 5 % frais d'entretien, 200 EUR assurance et 700 EUR</t>
  </si>
  <si>
    <t>précompte immobilier)</t>
  </si>
  <si>
    <t>r = rendement financier (rendement OLOs d'une durée égale à l'usufruit, majoré de 1% ou 2 % prime de risque)</t>
  </si>
  <si>
    <t>i = inflation attendue pour la durée n (pour info: de 2000 à 2009 la moyenne de l'inflation était de 2,12 %)</t>
  </si>
  <si>
    <t>n = durée de l'usufruit</t>
  </si>
  <si>
    <t>Variables:</t>
  </si>
  <si>
    <t>Valeur locative annuelle nette:</t>
  </si>
  <si>
    <t>Rendement financier:</t>
  </si>
  <si>
    <t>Inflation attendue: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</si>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</sst>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4" x14ac:knownFonts="1">
    <font>
      <sz val="10"/>
      <name val="Arial"/>
      <family val="2"/>
    </font>
    <font>
      <sz val="10"/>
      <color indexed="8"/>
      <name val="MS Sans Serif"/>
      <family val="2"/>
    </font>
    <font>
      <b/>
      <u/>
      <sz val="14"/>
      <color indexed="8"/>
      <name val="Arial"/>
      <family val="2"/>
    </font>
    <font>
      <sz val="10"/>
      <color indexed="8"/>
      <name val="Arial"/>
      <family val="2"/>
    </font>
    <font>
      <sz val="12"/>
      <color indexed="8"/>
      <name val="Arial"/>
      <family val="2"/>
    </font>
    <font>
      <b/>
      <sz val="10"/>
      <color indexed="9"/>
      <name val="Arial"/>
      <family val="2"/>
    </font>
    <font>
      <b/>
      <u/>
      <sz val="11"/>
      <color indexed="8"/>
      <name val="Arial"/>
      <family val="2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sz val="8.5"/>
      <color indexed="8"/>
      <name val="Arial"/>
      <family val="2"/>
    </font>
    <font>
      <sz val="10"/>
      <color indexed="9"/>
      <name val="Arial"/>
      <family val="2"/>
    </font>
    <font>
      <sz val="10"/>
      <color indexed="26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vertAlign val="superscript"/>
      <sz val="10"/>
      <color indexed="8"/>
      <name val="Arial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65" fontId="19" fillId="0" borderId="0">
      <protection locked="0"/>
    </xf>
    <xf numFmtId="166" fontId="12" fillId="0" borderId="0" applyFont="0" applyFill="0" applyBorder="0" applyAlignment="0" applyProtection="0"/>
    <xf numFmtId="167" fontId="19" fillId="0" borderId="0">
      <protection locked="0"/>
    </xf>
    <xf numFmtId="168" fontId="12" fillId="0" borderId="0" applyFont="0" applyFill="0" applyBorder="0" applyAlignment="0" applyProtection="0"/>
    <xf numFmtId="169" fontId="19" fillId="0" borderId="0">
      <protection locked="0"/>
    </xf>
    <xf numFmtId="170" fontId="19" fillId="0" borderId="0">
      <protection locked="0"/>
    </xf>
    <xf numFmtId="171" fontId="20" fillId="0" borderId="0">
      <protection locked="0"/>
    </xf>
    <xf numFmtId="171" fontId="20" fillId="0" borderId="0"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72" fontId="19" fillId="0" borderId="0">
      <protection locked="0"/>
    </xf>
    <xf numFmtId="0" fontId="21" fillId="0" borderId="0"/>
    <xf numFmtId="0" fontId="22" fillId="0" borderId="0"/>
    <xf numFmtId="0" fontId="12" fillId="0" borderId="0"/>
    <xf numFmtId="0" fontId="22" fillId="0" borderId="0"/>
    <xf numFmtId="0" fontId="1" fillId="0" borderId="0" applyNumberFormat="0" applyFont="0" applyFill="0" applyBorder="0" applyAlignment="0" applyProtection="0"/>
    <xf numFmtId="171" fontId="19" fillId="0" borderId="1">
      <protection locked="0"/>
    </xf>
    <xf numFmtId="0" fontId="23" fillId="0" borderId="2" applyNumberFormat="0" applyFill="0" applyAlignment="0" applyProtection="0"/>
  </cellStyleXfs>
  <cellXfs count="76">
    <xf numFmtId="0" fontId="0" fillId="0" borderId="0" xfId="0"/>
    <xf numFmtId="0" fontId="3" fillId="0" borderId="0" xfId="15" applyNumberFormat="1" applyFont="1" applyFill="1" applyBorder="1" applyAlignment="1" applyProtection="1">
      <protection hidden="1"/>
    </xf>
    <xf numFmtId="0" fontId="3" fillId="0" borderId="0" xfId="15" applyNumberFormat="1" applyFont="1" applyFill="1" applyBorder="1" applyAlignment="1" applyProtection="1">
      <alignment horizontal="left"/>
      <protection hidden="1"/>
    </xf>
    <xf numFmtId="0" fontId="5" fillId="0" borderId="0" xfId="15" applyNumberFormat="1" applyFont="1" applyFill="1" applyBorder="1" applyAlignment="1" applyProtection="1">
      <alignment horizontal="center"/>
      <protection hidden="1"/>
    </xf>
    <xf numFmtId="9" fontId="5" fillId="0" borderId="0" xfId="15" applyNumberFormat="1" applyFont="1" applyFill="1" applyBorder="1" applyAlignment="1" applyProtection="1">
      <alignment horizontal="center"/>
      <protection hidden="1"/>
    </xf>
    <xf numFmtId="0" fontId="3" fillId="0" borderId="0" xfId="15" applyNumberFormat="1" applyFont="1" applyFill="1" applyBorder="1" applyAlignment="1" applyProtection="1">
      <alignment horizontal="center"/>
      <protection hidden="1"/>
    </xf>
    <xf numFmtId="3" fontId="3" fillId="0" borderId="0" xfId="15" applyNumberFormat="1" applyFont="1" applyFill="1" applyBorder="1" applyAlignment="1" applyProtection="1">
      <protection hidden="1"/>
    </xf>
    <xf numFmtId="0" fontId="4" fillId="0" borderId="0" xfId="15" applyNumberFormat="1" applyFont="1" applyFill="1" applyBorder="1" applyAlignment="1" applyProtection="1">
      <alignment horizontal="left"/>
      <protection hidden="1"/>
    </xf>
    <xf numFmtId="0" fontId="3" fillId="0" borderId="0" xfId="15" applyNumberFormat="1" applyFont="1" applyFill="1" applyBorder="1" applyAlignment="1" applyProtection="1">
      <alignment horizontal="right"/>
      <protection hidden="1"/>
    </xf>
    <xf numFmtId="164" fontId="3" fillId="2" borderId="0" xfId="15" applyNumberFormat="1" applyFont="1" applyFill="1" applyBorder="1" applyAlignment="1" applyProtection="1">
      <protection locked="0" hidden="1"/>
    </xf>
    <xf numFmtId="3" fontId="7" fillId="0" borderId="0" xfId="15" applyNumberFormat="1" applyFont="1" applyFill="1" applyBorder="1" applyAlignment="1" applyProtection="1">
      <protection hidden="1"/>
    </xf>
    <xf numFmtId="0" fontId="8" fillId="0" borderId="0" xfId="15" applyNumberFormat="1" applyFont="1" applyFill="1" applyBorder="1" applyAlignment="1" applyProtection="1">
      <protection hidden="1"/>
    </xf>
    <xf numFmtId="3" fontId="7" fillId="3" borderId="0" xfId="15" applyNumberFormat="1" applyFont="1" applyFill="1" applyBorder="1" applyAlignment="1" applyProtection="1">
      <alignment horizontal="center"/>
      <protection locked="0" hidden="1"/>
    </xf>
    <xf numFmtId="3" fontId="3" fillId="0" borderId="0" xfId="15" applyNumberFormat="1" applyFont="1" applyFill="1" applyBorder="1" applyAlignment="1" applyProtection="1">
      <alignment horizontal="center"/>
      <protection hidden="1"/>
    </xf>
    <xf numFmtId="10" fontId="7" fillId="3" borderId="0" xfId="15" applyNumberFormat="1" applyFont="1" applyFill="1" applyBorder="1" applyAlignment="1" applyProtection="1">
      <alignment horizontal="center"/>
      <protection locked="0" hidden="1"/>
    </xf>
    <xf numFmtId="3" fontId="7" fillId="0" borderId="0" xfId="15" applyNumberFormat="1" applyFont="1" applyFill="1" applyBorder="1" applyAlignment="1" applyProtection="1">
      <alignment horizontal="center"/>
      <protection hidden="1"/>
    </xf>
    <xf numFmtId="10" fontId="7" fillId="3" borderId="0" xfId="15" applyNumberFormat="1" applyFont="1" applyFill="1" applyBorder="1" applyAlignment="1" applyProtection="1">
      <protection hidden="1"/>
    </xf>
    <xf numFmtId="3" fontId="7" fillId="0" borderId="0" xfId="15" applyNumberFormat="1" applyFont="1" applyFill="1" applyBorder="1" applyAlignment="1" applyProtection="1">
      <alignment horizontal="right"/>
      <protection hidden="1"/>
    </xf>
    <xf numFmtId="3" fontId="7" fillId="4" borderId="0" xfId="15" applyNumberFormat="1" applyFont="1" applyFill="1" applyBorder="1" applyAlignment="1" applyProtection="1">
      <alignment horizontal="center"/>
      <protection locked="0" hidden="1"/>
    </xf>
    <xf numFmtId="10" fontId="7" fillId="4" borderId="0" xfId="15" applyNumberFormat="1" applyFont="1" applyFill="1" applyBorder="1" applyAlignment="1" applyProtection="1">
      <alignment horizontal="center"/>
      <protection locked="0" hidden="1"/>
    </xf>
    <xf numFmtId="10" fontId="7" fillId="4" borderId="0" xfId="15" applyNumberFormat="1" applyFont="1" applyFill="1" applyBorder="1" applyAlignment="1" applyProtection="1">
      <protection hidden="1"/>
    </xf>
    <xf numFmtId="3" fontId="9" fillId="0" borderId="0" xfId="15" applyNumberFormat="1" applyFont="1" applyFill="1" applyBorder="1" applyAlignment="1" applyProtection="1">
      <protection hidden="1"/>
    </xf>
    <xf numFmtId="0" fontId="7" fillId="0" borderId="0" xfId="15" applyNumberFormat="1" applyFont="1" applyFill="1" applyBorder="1" applyAlignment="1" applyProtection="1">
      <protection hidden="1"/>
    </xf>
    <xf numFmtId="0" fontId="7" fillId="0" borderId="0" xfId="15" applyNumberFormat="1" applyFont="1" applyFill="1" applyBorder="1" applyAlignment="1" applyProtection="1">
      <alignment horizontal="center"/>
      <protection hidden="1"/>
    </xf>
    <xf numFmtId="3" fontId="3" fillId="3" borderId="0" xfId="15" applyNumberFormat="1" applyFont="1" applyFill="1" applyBorder="1" applyAlignment="1" applyProtection="1">
      <protection hidden="1"/>
    </xf>
    <xf numFmtId="3" fontId="3" fillId="4" borderId="0" xfId="15" applyNumberFormat="1" applyFont="1" applyFill="1" applyBorder="1" applyAlignment="1" applyProtection="1">
      <protection hidden="1"/>
    </xf>
    <xf numFmtId="10" fontId="3" fillId="0" borderId="0" xfId="15" applyNumberFormat="1" applyFont="1" applyFill="1" applyBorder="1" applyAlignment="1" applyProtection="1">
      <protection hidden="1"/>
    </xf>
    <xf numFmtId="0" fontId="13" fillId="0" borderId="0" xfId="0" applyFont="1" applyProtection="1">
      <protection hidden="1"/>
    </xf>
    <xf numFmtId="10" fontId="13" fillId="0" borderId="0" xfId="0" applyNumberFormat="1" applyFont="1" applyProtection="1">
      <protection hidden="1"/>
    </xf>
    <xf numFmtId="0" fontId="0" fillId="0" borderId="0" xfId="0" applyProtection="1">
      <protection hidden="1"/>
    </xf>
    <xf numFmtId="0" fontId="13" fillId="0" borderId="0" xfId="0" applyNumberFormat="1" applyFont="1" applyProtection="1">
      <protection hidden="1"/>
    </xf>
    <xf numFmtId="0" fontId="14" fillId="0" borderId="0" xfId="0" applyNumberFormat="1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10" fontId="0" fillId="0" borderId="0" xfId="0" applyNumberFormat="1" applyProtection="1">
      <protection hidden="1"/>
    </xf>
    <xf numFmtId="0" fontId="14" fillId="0" borderId="0" xfId="0" applyNumberFormat="1" applyFont="1" applyAlignment="1" applyProtection="1">
      <alignment horizontal="right"/>
      <protection hidden="1"/>
    </xf>
    <xf numFmtId="0" fontId="14" fillId="0" borderId="0" xfId="0" applyFont="1" applyAlignment="1" applyProtection="1">
      <alignment horizontal="right"/>
      <protection hidden="1"/>
    </xf>
    <xf numFmtId="0" fontId="14" fillId="0" borderId="0" xfId="0" applyFont="1" applyProtection="1">
      <protection hidden="1"/>
    </xf>
    <xf numFmtId="10" fontId="0" fillId="0" borderId="0" xfId="0" applyNumberFormat="1" applyAlignment="1" applyProtection="1">
      <alignment horizontal="right"/>
      <protection hidden="1"/>
    </xf>
    <xf numFmtId="0" fontId="15" fillId="0" borderId="0" xfId="0" applyFont="1" applyFill="1" applyBorder="1" applyProtection="1">
      <protection hidden="1"/>
    </xf>
    <xf numFmtId="0" fontId="16" fillId="0" borderId="0" xfId="15" applyNumberFormat="1" applyFont="1" applyFill="1" applyBorder="1" applyAlignment="1" applyProtection="1">
      <alignment horizontal="left" vertical="top" wrapText="1"/>
      <protection hidden="1"/>
    </xf>
    <xf numFmtId="2" fontId="15" fillId="0" borderId="0" xfId="0" applyNumberFormat="1" applyFont="1" applyFill="1" applyBorder="1" applyProtection="1">
      <protection hidden="1"/>
    </xf>
    <xf numFmtId="0" fontId="8" fillId="5" borderId="0" xfId="15" applyNumberFormat="1" applyFont="1" applyFill="1" applyBorder="1" applyAlignment="1" applyProtection="1">
      <protection hidden="1"/>
    </xf>
    <xf numFmtId="3" fontId="3" fillId="5" borderId="0" xfId="15" applyNumberFormat="1" applyFont="1" applyFill="1" applyBorder="1" applyAlignment="1" applyProtection="1">
      <protection hidden="1"/>
    </xf>
    <xf numFmtId="164" fontId="3" fillId="5" borderId="0" xfId="15" applyNumberFormat="1" applyFont="1" applyFill="1" applyBorder="1" applyAlignment="1" applyProtection="1">
      <protection hidden="1"/>
    </xf>
    <xf numFmtId="0" fontId="3" fillId="5" borderId="0" xfId="15" applyNumberFormat="1" applyFont="1" applyFill="1" applyBorder="1" applyAlignment="1" applyProtection="1">
      <protection hidden="1"/>
    </xf>
    <xf numFmtId="164" fontId="3" fillId="0" borderId="0" xfId="15" applyNumberFormat="1" applyFont="1" applyFill="1" applyBorder="1" applyAlignment="1" applyProtection="1">
      <protection hidden="1"/>
    </xf>
    <xf numFmtId="164" fontId="3" fillId="6" borderId="0" xfId="15" applyNumberFormat="1" applyFont="1" applyFill="1" applyBorder="1" applyAlignment="1" applyProtection="1">
      <protection locked="0" hidden="1"/>
    </xf>
    <xf numFmtId="49" fontId="3" fillId="0" borderId="0" xfId="15" applyNumberFormat="1" applyFont="1" applyFill="1" applyBorder="1" applyAlignment="1" applyProtection="1">
      <protection hidden="1"/>
    </xf>
    <xf numFmtId="164" fontId="7" fillId="3" borderId="0" xfId="15" applyNumberFormat="1" applyFont="1" applyFill="1" applyBorder="1" applyAlignment="1" applyProtection="1">
      <protection hidden="1"/>
    </xf>
    <xf numFmtId="164" fontId="7" fillId="4" borderId="0" xfId="15" applyNumberFormat="1" applyFont="1" applyFill="1" applyBorder="1" applyAlignment="1" applyProtection="1">
      <protection hidden="1"/>
    </xf>
    <xf numFmtId="10" fontId="7" fillId="0" borderId="0" xfId="15" applyNumberFormat="1" applyFont="1" applyFill="1" applyBorder="1" applyAlignment="1" applyProtection="1">
      <alignment horizontal="center"/>
      <protection hidden="1"/>
    </xf>
    <xf numFmtId="10" fontId="7" fillId="0" borderId="0" xfId="15" applyNumberFormat="1" applyFont="1" applyFill="1" applyBorder="1" applyAlignment="1" applyProtection="1">
      <protection hidden="1"/>
    </xf>
    <xf numFmtId="0" fontId="3" fillId="3" borderId="0" xfId="15" applyNumberFormat="1" applyFont="1" applyFill="1" applyBorder="1" applyAlignment="1" applyProtection="1">
      <protection hidden="1"/>
    </xf>
    <xf numFmtId="0" fontId="3" fillId="4" borderId="0" xfId="15" applyNumberFormat="1" applyFont="1" applyFill="1" applyBorder="1" applyAlignment="1" applyProtection="1">
      <protection hidden="1"/>
    </xf>
    <xf numFmtId="164" fontId="3" fillId="3" borderId="0" xfId="15" applyNumberFormat="1" applyFont="1" applyFill="1" applyBorder="1" applyAlignment="1" applyProtection="1">
      <protection hidden="1"/>
    </xf>
    <xf numFmtId="10" fontId="3" fillId="3" borderId="0" xfId="15" applyNumberFormat="1" applyFont="1" applyFill="1" applyBorder="1" applyAlignment="1" applyProtection="1">
      <protection hidden="1"/>
    </xf>
    <xf numFmtId="164" fontId="3" fillId="4" borderId="0" xfId="15" applyNumberFormat="1" applyFont="1" applyFill="1" applyBorder="1" applyAlignment="1" applyProtection="1">
      <protection hidden="1"/>
    </xf>
    <xf numFmtId="10" fontId="3" fillId="4" borderId="0" xfId="15" applyNumberFormat="1" applyFont="1" applyFill="1" applyBorder="1" applyAlignment="1" applyProtection="1">
      <protection hidden="1"/>
    </xf>
    <xf numFmtId="1" fontId="14" fillId="0" borderId="0" xfId="0" applyNumberFormat="1" applyFont="1" applyAlignment="1" applyProtection="1">
      <protection hidden="1"/>
    </xf>
    <xf numFmtId="1" fontId="0" fillId="0" borderId="0" xfId="0" applyNumberFormat="1" applyProtection="1"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NumberFormat="1" applyProtection="1">
      <protection hidden="1"/>
    </xf>
    <xf numFmtId="0" fontId="6" fillId="7" borderId="0" xfId="15" applyNumberFormat="1" applyFont="1" applyFill="1" applyBorder="1" applyAlignment="1" applyProtection="1">
      <alignment horizontal="left"/>
      <protection hidden="1"/>
    </xf>
    <xf numFmtId="0" fontId="6" fillId="0" borderId="0" xfId="15" applyNumberFormat="1" applyFont="1" applyFill="1" applyBorder="1" applyAlignment="1" applyProtection="1">
      <alignment horizontal="left"/>
      <protection hidden="1"/>
    </xf>
    <xf numFmtId="0" fontId="6" fillId="5" borderId="0" xfId="15" applyNumberFormat="1" applyFont="1" applyFill="1" applyBorder="1" applyAlignment="1" applyProtection="1">
      <alignment horizontal="left"/>
      <protection hidden="1"/>
    </xf>
    <xf numFmtId="164" fontId="3" fillId="3" borderId="0" xfId="15" applyNumberFormat="1" applyFont="1" applyFill="1" applyBorder="1" applyAlignment="1" applyProtection="1">
      <protection locked="0" hidden="1"/>
    </xf>
    <xf numFmtId="0" fontId="3" fillId="3" borderId="0" xfId="15" applyNumberFormat="1" applyFont="1" applyFill="1" applyBorder="1" applyAlignment="1" applyProtection="1">
      <protection locked="0" hidden="1"/>
    </xf>
    <xf numFmtId="0" fontId="17" fillId="0" borderId="0" xfId="15" applyNumberFormat="1" applyFont="1" applyFill="1" applyBorder="1" applyAlignment="1" applyProtection="1">
      <protection hidden="1"/>
    </xf>
    <xf numFmtId="10" fontId="3" fillId="3" borderId="0" xfId="15" applyNumberFormat="1" applyFont="1" applyFill="1" applyBorder="1" applyAlignment="1" applyProtection="1">
      <protection locked="0" hidden="1"/>
    </xf>
    <xf numFmtId="0" fontId="18" fillId="0" borderId="0" xfId="9" applyNumberFormat="1" applyFill="1" applyBorder="1" applyAlignment="1" applyProtection="1">
      <protection hidden="1"/>
    </xf>
    <xf numFmtId="0" fontId="6" fillId="7" borderId="0" xfId="15" applyNumberFormat="1" applyFont="1" applyFill="1" applyBorder="1" applyAlignment="1" applyProtection="1">
      <alignment horizontal="left"/>
      <protection hidden="1"/>
    </xf>
    <xf numFmtId="0" fontId="6" fillId="0" borderId="0" xfId="15" applyNumberFormat="1" applyFont="1" applyFill="1" applyBorder="1" applyAlignment="1" applyProtection="1">
      <alignment horizontal="left"/>
      <protection hidden="1"/>
    </xf>
    <xf numFmtId="0" fontId="2" fillId="7" borderId="0" xfId="15" applyNumberFormat="1" applyFont="1" applyFill="1" applyBorder="1" applyAlignment="1" applyProtection="1">
      <alignment horizontal="left"/>
      <protection hidden="1"/>
    </xf>
    <xf numFmtId="0" fontId="4" fillId="0" borderId="0" xfId="15" applyNumberFormat="1" applyFont="1" applyFill="1" applyBorder="1" applyAlignment="1" applyProtection="1">
      <alignment horizontal="left"/>
      <protection hidden="1"/>
    </xf>
    <xf numFmtId="0" fontId="10" fillId="0" borderId="0" xfId="15" applyNumberFormat="1" applyFont="1" applyFill="1" applyBorder="1" applyAlignment="1" applyProtection="1">
      <alignment horizontal="center"/>
      <protection hidden="1"/>
    </xf>
    <xf numFmtId="0" fontId="11" fillId="0" borderId="0" xfId="15" applyNumberFormat="1" applyFont="1" applyFill="1" applyBorder="1" applyAlignment="1" applyProtection="1">
      <alignment horizontal="center"/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Standaard_ovh99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382</xdr:row>
      <xdr:rowOff>0</xdr:rowOff>
    </xdr:from>
    <xdr:to>
      <xdr:col>3</xdr:col>
      <xdr:colOff>66675</xdr:colOff>
      <xdr:row>383</xdr:row>
      <xdr:rowOff>104775</xdr:rowOff>
    </xdr:to>
    <xdr:pic>
      <xdr:nvPicPr>
        <xdr:cNvPr id="1025" name="Picture 1" descr="C:\Documents and Settings\Johan Hermans\Mijn documenten\Kosten 2012\Ruysseveldt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078200"/>
          <a:ext cx="28194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livret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2"/>
  <sheetViews>
    <sheetView showGridLines="0" showZeros="0" tabSelected="1" workbookViewId="0">
      <selection activeCell="C13" sqref="C13"/>
    </sheetView>
  </sheetViews>
  <sheetFormatPr defaultRowHeight="12.75" x14ac:dyDescent="0.2"/>
  <cols>
    <col min="1" max="1" width="14.7109375" style="1" customWidth="1"/>
    <col min="2" max="2" width="14" style="1" customWidth="1"/>
    <col min="3" max="3" width="12.5703125" style="1" customWidth="1"/>
    <col min="4" max="4" width="14.5703125" style="1" customWidth="1"/>
    <col min="5" max="5" width="6.7109375" style="1" customWidth="1"/>
    <col min="6" max="6" width="11.7109375" style="1" customWidth="1"/>
    <col min="7" max="7" width="14.5703125" style="1" customWidth="1"/>
    <col min="8" max="8" width="4.28515625" style="1" customWidth="1"/>
    <col min="9" max="9" width="8.85546875" style="1" customWidth="1"/>
    <col min="10" max="10" width="9.140625" style="1"/>
    <col min="11" max="11" width="9.42578125" style="1" bestFit="1" customWidth="1"/>
    <col min="12" max="12" width="11.85546875" style="1" bestFit="1" customWidth="1"/>
    <col min="13" max="13" width="9.42578125" style="1" bestFit="1" customWidth="1"/>
    <col min="14" max="14" width="11.85546875" style="1" bestFit="1" customWidth="1"/>
    <col min="15" max="16384" width="9.140625" style="1"/>
  </cols>
  <sheetData>
    <row r="1" spans="1:12" ht="18" x14ac:dyDescent="0.25">
      <c r="A1" s="72" t="s">
        <v>24</v>
      </c>
      <c r="B1" s="72"/>
      <c r="C1" s="72"/>
      <c r="D1" s="72"/>
      <c r="E1" s="72"/>
      <c r="F1" s="72"/>
      <c r="G1" s="72"/>
      <c r="H1" s="1" t="s">
        <v>0</v>
      </c>
    </row>
    <row r="2" spans="1:12" x14ac:dyDescent="0.2">
      <c r="A2" s="2"/>
      <c r="B2" s="2"/>
      <c r="C2" s="2"/>
      <c r="D2" s="2"/>
      <c r="E2" s="2"/>
      <c r="F2" s="2"/>
      <c r="G2" s="2"/>
    </row>
    <row r="3" spans="1:12" ht="15" x14ac:dyDescent="0.2">
      <c r="A3" s="73" t="s">
        <v>25</v>
      </c>
      <c r="B3" s="73"/>
      <c r="C3" s="73"/>
      <c r="D3" s="73"/>
      <c r="E3" s="73"/>
      <c r="F3" s="73"/>
      <c r="G3" s="73"/>
      <c r="H3" s="3"/>
      <c r="I3" s="4"/>
    </row>
    <row r="4" spans="1:12" ht="15" x14ac:dyDescent="0.2">
      <c r="A4" s="73" t="s">
        <v>26</v>
      </c>
      <c r="B4" s="73"/>
      <c r="C4" s="73"/>
      <c r="D4" s="73"/>
      <c r="E4" s="73"/>
      <c r="F4" s="73"/>
      <c r="G4" s="73"/>
      <c r="H4" s="5"/>
      <c r="I4" s="6"/>
    </row>
    <row r="5" spans="1:12" ht="15" x14ac:dyDescent="0.2">
      <c r="A5" s="7"/>
      <c r="B5" s="7"/>
      <c r="C5" s="7"/>
      <c r="D5" s="7"/>
      <c r="E5" s="7"/>
      <c r="F5" s="7"/>
      <c r="G5" s="7"/>
      <c r="H5" s="5"/>
      <c r="I5" s="6"/>
    </row>
    <row r="6" spans="1:12" ht="15" x14ac:dyDescent="0.25">
      <c r="A6" s="70" t="s">
        <v>27</v>
      </c>
      <c r="B6" s="70"/>
      <c r="C6" s="70"/>
      <c r="D6" s="70"/>
      <c r="E6" s="70"/>
      <c r="F6" s="70"/>
      <c r="G6" s="70"/>
      <c r="H6" s="5"/>
      <c r="I6" s="6"/>
    </row>
    <row r="7" spans="1:12" x14ac:dyDescent="0.2">
      <c r="A7" s="1" t="s">
        <v>28</v>
      </c>
      <c r="C7" s="8"/>
      <c r="F7" s="5"/>
      <c r="G7" s="6"/>
    </row>
    <row r="8" spans="1:12" x14ac:dyDescent="0.2">
      <c r="A8" s="1" t="s">
        <v>29</v>
      </c>
      <c r="C8" s="8"/>
      <c r="F8" s="5"/>
      <c r="G8" s="6"/>
    </row>
    <row r="9" spans="1:12" x14ac:dyDescent="0.2">
      <c r="A9" s="1" t="s">
        <v>30</v>
      </c>
      <c r="E9" s="8"/>
      <c r="H9" s="6"/>
    </row>
    <row r="10" spans="1:12" x14ac:dyDescent="0.2">
      <c r="A10" s="1" t="s">
        <v>31</v>
      </c>
      <c r="E10" s="8"/>
      <c r="H10" s="6"/>
    </row>
    <row r="11" spans="1:12" x14ac:dyDescent="0.2">
      <c r="A11" s="1" t="s">
        <v>32</v>
      </c>
      <c r="E11" s="8"/>
      <c r="H11" s="6"/>
    </row>
    <row r="12" spans="1:12" x14ac:dyDescent="0.2">
      <c r="E12" s="8"/>
      <c r="H12" s="6"/>
    </row>
    <row r="13" spans="1:12" x14ac:dyDescent="0.2">
      <c r="A13" s="1" t="s">
        <v>33</v>
      </c>
      <c r="B13" s="6"/>
      <c r="C13" s="9">
        <v>0</v>
      </c>
      <c r="E13" s="8"/>
      <c r="H13" s="6"/>
    </row>
    <row r="14" spans="1:12" x14ac:dyDescent="0.2">
      <c r="A14" s="10"/>
      <c r="F14" s="8"/>
      <c r="H14" s="5"/>
      <c r="I14" s="6"/>
    </row>
    <row r="15" spans="1:12" x14ac:dyDescent="0.2">
      <c r="A15" s="11" t="s">
        <v>34</v>
      </c>
      <c r="H15" s="5"/>
      <c r="I15" s="6"/>
    </row>
    <row r="16" spans="1:12" x14ac:dyDescent="0.2">
      <c r="A16" s="1" t="s">
        <v>35</v>
      </c>
      <c r="B16" s="12">
        <v>50</v>
      </c>
      <c r="C16" s="13" t="s">
        <v>37</v>
      </c>
      <c r="D16" s="14">
        <v>2.5000000000000001E-2</v>
      </c>
      <c r="E16" s="15"/>
      <c r="F16" s="8" t="s">
        <v>38</v>
      </c>
      <c r="G16" s="16">
        <f>L27</f>
        <v>0.50609999999999999</v>
      </c>
      <c r="I16" s="17"/>
      <c r="K16" s="5"/>
      <c r="L16" s="6"/>
    </row>
    <row r="17" spans="1:13" x14ac:dyDescent="0.2">
      <c r="A17" s="1" t="s">
        <v>36</v>
      </c>
      <c r="B17" s="18">
        <v>70</v>
      </c>
      <c r="C17" s="13" t="s">
        <v>37</v>
      </c>
      <c r="D17" s="19">
        <v>2.5000000000000001E-2</v>
      </c>
      <c r="E17" s="15"/>
      <c r="F17" s="8" t="s">
        <v>38</v>
      </c>
      <c r="G17" s="20">
        <f>M27</f>
        <v>0.33429999999999999</v>
      </c>
      <c r="I17" s="17"/>
      <c r="K17" s="5"/>
      <c r="L17" s="6"/>
    </row>
    <row r="18" spans="1:13" x14ac:dyDescent="0.2">
      <c r="D18" s="21"/>
      <c r="F18" s="22"/>
      <c r="H18" s="5"/>
      <c r="I18" s="6"/>
    </row>
    <row r="19" spans="1:13" x14ac:dyDescent="0.2">
      <c r="D19" s="23"/>
      <c r="H19" s="5"/>
      <c r="I19" s="6"/>
    </row>
    <row r="20" spans="1:13" x14ac:dyDescent="0.2">
      <c r="A20" s="1" t="s">
        <v>39</v>
      </c>
      <c r="B20" s="6"/>
      <c r="C20" s="24">
        <f>C13*G16</f>
        <v>0</v>
      </c>
      <c r="D20" s="10"/>
      <c r="H20" s="5"/>
      <c r="I20" s="6"/>
    </row>
    <row r="21" spans="1:13" x14ac:dyDescent="0.2">
      <c r="A21" s="1" t="s">
        <v>40</v>
      </c>
      <c r="B21" s="6"/>
      <c r="C21" s="25">
        <f>C13*G17</f>
        <v>0</v>
      </c>
      <c r="D21" s="10"/>
      <c r="H21" s="5"/>
      <c r="I21" s="6"/>
    </row>
    <row r="22" spans="1:13" hidden="1" x14ac:dyDescent="0.2">
      <c r="C22" s="6"/>
      <c r="D22" s="6"/>
      <c r="J22" s="5"/>
      <c r="K22" s="6"/>
      <c r="L22" s="26" t="b">
        <f>IF(D16=1.5%,VLOOKUP(B16,A45:B100,2,0))</f>
        <v>0</v>
      </c>
      <c r="M22" s="26" t="b">
        <f>IF(D17=1.5%,VLOOKUP(B17,H45:M100,2,0))</f>
        <v>0</v>
      </c>
    </row>
    <row r="23" spans="1:13" hidden="1" x14ac:dyDescent="0.2">
      <c r="C23" s="6"/>
      <c r="D23" s="6"/>
      <c r="J23" s="5"/>
      <c r="K23" s="6"/>
      <c r="L23" s="26" t="b">
        <f>IF(D16=2%,VLOOKUP(B16,A45:C100,3,0))</f>
        <v>0</v>
      </c>
      <c r="M23" s="26" t="b">
        <f>IF(D17=2%,VLOOKUP(B17,H45:M100,3,0))</f>
        <v>0</v>
      </c>
    </row>
    <row r="24" spans="1:13" hidden="1" x14ac:dyDescent="0.2">
      <c r="C24" s="6"/>
      <c r="D24" s="6"/>
      <c r="L24" s="26">
        <f>IF(D16=2.5%,VLOOKUP(B16,A45:D100,4,0))</f>
        <v>0.50609999999999999</v>
      </c>
      <c r="M24" s="26">
        <f>IF(D17=2.5%,VLOOKUP(B17,H45:M100,4,0))</f>
        <v>0.33429999999999999</v>
      </c>
    </row>
    <row r="25" spans="1:13" hidden="1" x14ac:dyDescent="0.2">
      <c r="B25" s="74"/>
      <c r="C25" s="74"/>
      <c r="D25" s="74"/>
      <c r="E25" s="74"/>
      <c r="F25" s="74"/>
      <c r="G25" s="74"/>
      <c r="H25" s="74"/>
      <c r="L25" s="26" t="b">
        <f>IF(D16=3%,VLOOKUP(B16,A45:E100,5,0))</f>
        <v>0</v>
      </c>
      <c r="M25" s="26" t="b">
        <f>IF(D17=3%,VLOOKUP(B17,H45:M100,5,0))</f>
        <v>0</v>
      </c>
    </row>
    <row r="26" spans="1:13" hidden="1" x14ac:dyDescent="0.2">
      <c r="B26" s="75"/>
      <c r="C26" s="75"/>
      <c r="D26" s="75"/>
      <c r="E26" s="75"/>
      <c r="F26" s="75"/>
      <c r="G26" s="75"/>
      <c r="H26" s="75"/>
      <c r="L26" s="26" t="b">
        <f>IF(D16=3.5%,VLOOKUP(B16,A45:F100,6,0))</f>
        <v>0</v>
      </c>
      <c r="M26" s="26" t="b">
        <f>IF(D17=3.5%,VLOOKUP(B17,H45:M100,6,0))</f>
        <v>0</v>
      </c>
    </row>
    <row r="27" spans="1:13" hidden="1" x14ac:dyDescent="0.2">
      <c r="C27" s="6"/>
      <c r="D27" s="6"/>
      <c r="L27" s="26">
        <f>SUM(L22:L26)</f>
        <v>0.50609999999999999</v>
      </c>
      <c r="M27" s="26">
        <f>SUM(M22:M26)</f>
        <v>0.33429999999999999</v>
      </c>
    </row>
    <row r="28" spans="1:13" hidden="1" x14ac:dyDescent="0.2">
      <c r="C28" s="6"/>
      <c r="D28" s="6"/>
    </row>
    <row r="29" spans="1:13" hidden="1" x14ac:dyDescent="0.2">
      <c r="C29" s="6"/>
      <c r="D29" s="6"/>
    </row>
    <row r="30" spans="1:13" hidden="1" x14ac:dyDescent="0.2">
      <c r="C30" s="6"/>
      <c r="D30" s="6"/>
    </row>
    <row r="31" spans="1:13" hidden="1" x14ac:dyDescent="0.2">
      <c r="C31" s="6"/>
      <c r="D31" s="6"/>
    </row>
    <row r="32" spans="1:13" hidden="1" x14ac:dyDescent="0.2">
      <c r="C32" s="6"/>
      <c r="D32" s="6"/>
    </row>
    <row r="33" spans="1:13" hidden="1" x14ac:dyDescent="0.2">
      <c r="C33" s="6"/>
      <c r="D33" s="6"/>
    </row>
    <row r="34" spans="1:13" hidden="1" x14ac:dyDescent="0.2">
      <c r="C34" s="6"/>
      <c r="D34" s="6"/>
    </row>
    <row r="35" spans="1:13" hidden="1" x14ac:dyDescent="0.2">
      <c r="C35" s="6"/>
      <c r="D35" s="6"/>
    </row>
    <row r="36" spans="1:13" hidden="1" x14ac:dyDescent="0.2">
      <c r="C36" s="6"/>
      <c r="D36" s="6"/>
    </row>
    <row r="37" spans="1:13" hidden="1" x14ac:dyDescent="0.2">
      <c r="C37" s="26">
        <v>1.4999999999999999E-2</v>
      </c>
      <c r="D37" s="6"/>
    </row>
    <row r="38" spans="1:13" hidden="1" x14ac:dyDescent="0.2">
      <c r="C38" s="26">
        <v>0.02</v>
      </c>
      <c r="D38" s="6"/>
    </row>
    <row r="39" spans="1:13" hidden="1" x14ac:dyDescent="0.2">
      <c r="C39" s="26">
        <v>2.5000000000000001E-2</v>
      </c>
      <c r="D39" s="6"/>
    </row>
    <row r="40" spans="1:13" hidden="1" x14ac:dyDescent="0.2">
      <c r="C40" s="26">
        <v>0.03</v>
      </c>
      <c r="D40" s="6"/>
    </row>
    <row r="41" spans="1:13" hidden="1" x14ac:dyDescent="0.2">
      <c r="C41" s="26">
        <v>3.5000000000000003E-2</v>
      </c>
      <c r="D41" s="6"/>
    </row>
    <row r="42" spans="1:13" hidden="1" x14ac:dyDescent="0.2">
      <c r="C42" s="6"/>
      <c r="D42" s="6"/>
    </row>
    <row r="43" spans="1:13" hidden="1" x14ac:dyDescent="0.2">
      <c r="C43" s="6"/>
      <c r="D43" s="6"/>
    </row>
    <row r="44" spans="1:13" ht="10.5" hidden="1" customHeight="1" x14ac:dyDescent="0.2">
      <c r="A44" s="27" t="s">
        <v>1</v>
      </c>
      <c r="B44" s="28">
        <v>1.4999999999999999E-2</v>
      </c>
      <c r="C44" s="28">
        <v>0.02</v>
      </c>
      <c r="D44" s="28">
        <v>2.5000000000000001E-2</v>
      </c>
      <c r="E44" s="28">
        <v>0.03</v>
      </c>
      <c r="F44" s="28">
        <v>3.5000000000000003E-2</v>
      </c>
      <c r="G44" s="29"/>
      <c r="H44" s="30" t="s">
        <v>2</v>
      </c>
      <c r="I44" s="28">
        <v>1.4999999999999999E-2</v>
      </c>
      <c r="J44" s="28">
        <v>0.02</v>
      </c>
      <c r="K44" s="28">
        <v>2.5000000000000001E-2</v>
      </c>
      <c r="L44" s="28">
        <v>0.03</v>
      </c>
      <c r="M44" s="28">
        <v>3.5000000000000003E-2</v>
      </c>
    </row>
    <row r="45" spans="1:13" ht="10.5" hidden="1" customHeight="1" x14ac:dyDescent="0.2">
      <c r="A45" s="31">
        <v>40</v>
      </c>
      <c r="B45" s="32" t="s">
        <v>3</v>
      </c>
      <c r="C45" s="33">
        <v>0.52739999999999998</v>
      </c>
      <c r="D45" s="33">
        <v>0.60519999999999996</v>
      </c>
      <c r="E45" s="33">
        <v>0.6694</v>
      </c>
      <c r="F45" s="33">
        <v>0.72270000000000001</v>
      </c>
      <c r="G45" s="29"/>
      <c r="H45" s="31">
        <v>40</v>
      </c>
      <c r="I45" s="33">
        <v>0.47320000000000001</v>
      </c>
      <c r="J45" s="33">
        <v>0.57220000000000004</v>
      </c>
      <c r="K45" s="33">
        <v>0.65180000000000005</v>
      </c>
      <c r="L45" s="33">
        <v>0.71630000000000005</v>
      </c>
      <c r="M45" s="33">
        <v>0.76859999999999995</v>
      </c>
    </row>
    <row r="46" spans="1:13" ht="10.5" hidden="1" customHeight="1" x14ac:dyDescent="0.2">
      <c r="A46" s="31">
        <v>41</v>
      </c>
      <c r="B46" s="33">
        <v>0.4249</v>
      </c>
      <c r="C46" s="33">
        <v>0.51859999999999995</v>
      </c>
      <c r="D46" s="33">
        <v>0.59599999999999997</v>
      </c>
      <c r="E46" s="33">
        <v>0.66020000000000001</v>
      </c>
      <c r="F46" s="33">
        <v>0.71360000000000001</v>
      </c>
      <c r="G46" s="29"/>
      <c r="H46" s="31">
        <v>41</v>
      </c>
      <c r="I46" s="33">
        <v>0.46560000000000001</v>
      </c>
      <c r="J46" s="33">
        <v>0.56389999999999996</v>
      </c>
      <c r="K46" s="33">
        <v>0.64339999999999997</v>
      </c>
      <c r="L46" s="33">
        <v>0.70799999999999996</v>
      </c>
      <c r="M46" s="33">
        <v>0.76070000000000004</v>
      </c>
    </row>
    <row r="47" spans="1:13" ht="10.5" hidden="1" customHeight="1" x14ac:dyDescent="0.2">
      <c r="A47" s="31">
        <v>42</v>
      </c>
      <c r="B47" s="33">
        <v>0.4168</v>
      </c>
      <c r="C47" s="33">
        <v>0.50970000000000004</v>
      </c>
      <c r="D47" s="33">
        <v>0.58660000000000001</v>
      </c>
      <c r="E47" s="33">
        <v>0.65069999999999995</v>
      </c>
      <c r="F47" s="33">
        <v>0.70420000000000005</v>
      </c>
      <c r="G47" s="29"/>
      <c r="H47" s="31">
        <v>42</v>
      </c>
      <c r="I47" s="33">
        <v>0.45789999999999997</v>
      </c>
      <c r="J47" s="33">
        <v>0.55559999999999998</v>
      </c>
      <c r="K47" s="33">
        <v>0.63480000000000003</v>
      </c>
      <c r="L47" s="33">
        <v>0.69950000000000001</v>
      </c>
      <c r="M47" s="33">
        <v>0.75239999999999996</v>
      </c>
    </row>
    <row r="48" spans="1:13" ht="10.5" hidden="1" customHeight="1" x14ac:dyDescent="0.2">
      <c r="A48" s="31">
        <v>43</v>
      </c>
      <c r="B48" s="33">
        <v>0.40870000000000001</v>
      </c>
      <c r="C48" s="33">
        <v>0.50060000000000004</v>
      </c>
      <c r="D48" s="33">
        <v>0.57709999999999995</v>
      </c>
      <c r="E48" s="33">
        <v>0.64090000000000003</v>
      </c>
      <c r="F48" s="33">
        <v>0.6946</v>
      </c>
      <c r="G48" s="29"/>
      <c r="H48" s="31">
        <v>43</v>
      </c>
      <c r="I48" s="33">
        <v>0.45019999999999999</v>
      </c>
      <c r="J48" s="33">
        <v>0.54720000000000002</v>
      </c>
      <c r="K48" s="33">
        <v>0.62619999999999998</v>
      </c>
      <c r="L48" s="33">
        <v>0.69089999999999996</v>
      </c>
      <c r="M48" s="33">
        <v>0.74409999999999998</v>
      </c>
    </row>
    <row r="49" spans="1:13" ht="10.5" hidden="1" customHeight="1" x14ac:dyDescent="0.2">
      <c r="A49" s="31">
        <v>44</v>
      </c>
      <c r="B49" s="33">
        <v>0.40050000000000002</v>
      </c>
      <c r="C49" s="33">
        <v>0.4914</v>
      </c>
      <c r="D49" s="33">
        <v>0.56730000000000003</v>
      </c>
      <c r="E49" s="33">
        <v>0.63100000000000001</v>
      </c>
      <c r="F49" s="33">
        <v>0.68469999999999998</v>
      </c>
      <c r="G49" s="29"/>
      <c r="H49" s="31">
        <v>44</v>
      </c>
      <c r="I49" s="33">
        <v>0.44240000000000002</v>
      </c>
      <c r="J49" s="33">
        <v>0.53859999999999997</v>
      </c>
      <c r="K49" s="33">
        <v>0.61729999999999996</v>
      </c>
      <c r="L49" s="33">
        <v>0.68200000000000005</v>
      </c>
      <c r="M49" s="33">
        <v>0.73550000000000004</v>
      </c>
    </row>
    <row r="50" spans="1:13" ht="10.5" hidden="1" customHeight="1" x14ac:dyDescent="0.2">
      <c r="A50" s="31">
        <v>45</v>
      </c>
      <c r="B50" s="33">
        <v>0.39229999999999998</v>
      </c>
      <c r="C50" s="33">
        <v>0.48209999999999997</v>
      </c>
      <c r="D50" s="32" t="s">
        <v>4</v>
      </c>
      <c r="E50" s="33">
        <v>0.62090000000000001</v>
      </c>
      <c r="F50" s="33">
        <v>0.67459999999999998</v>
      </c>
      <c r="G50" s="29"/>
      <c r="H50" s="31">
        <v>45</v>
      </c>
      <c r="I50" s="33">
        <v>0.4345</v>
      </c>
      <c r="J50" s="33">
        <v>0.52990000000000004</v>
      </c>
      <c r="K50" s="33">
        <v>0.60819999999999996</v>
      </c>
      <c r="L50" s="33">
        <v>0.67300000000000004</v>
      </c>
      <c r="M50" s="33">
        <v>0.72660000000000002</v>
      </c>
    </row>
    <row r="51" spans="1:13" ht="10.5" hidden="1" customHeight="1" x14ac:dyDescent="0.2">
      <c r="A51" s="31">
        <v>46</v>
      </c>
      <c r="B51" s="33">
        <v>0.3841</v>
      </c>
      <c r="C51" s="33">
        <v>0.4728</v>
      </c>
      <c r="D51" s="33">
        <v>0.54749999999999999</v>
      </c>
      <c r="E51" s="33">
        <v>0.61070000000000002</v>
      </c>
      <c r="F51" s="33">
        <v>0.66439999999999999</v>
      </c>
      <c r="G51" s="29"/>
      <c r="H51" s="31">
        <v>46</v>
      </c>
      <c r="I51" s="33">
        <v>0.42659999999999998</v>
      </c>
      <c r="J51" s="33">
        <v>0.52110000000000001</v>
      </c>
      <c r="K51" s="33">
        <v>0.59909999999999997</v>
      </c>
      <c r="L51" s="33">
        <v>0.66379999999999995</v>
      </c>
      <c r="M51" s="33">
        <v>0.71760000000000002</v>
      </c>
    </row>
    <row r="52" spans="1:13" ht="10.5" hidden="1" customHeight="1" x14ac:dyDescent="0.2">
      <c r="A52" s="31">
        <v>47</v>
      </c>
      <c r="B52" s="33">
        <v>0.37569999999999998</v>
      </c>
      <c r="C52" s="33">
        <v>0.46329999999999999</v>
      </c>
      <c r="D52" s="33">
        <v>0.5373</v>
      </c>
      <c r="E52" s="33">
        <v>0.60019999999999996</v>
      </c>
      <c r="F52" s="33">
        <v>0.65380000000000005</v>
      </c>
      <c r="G52" s="29"/>
      <c r="H52" s="31">
        <v>47</v>
      </c>
      <c r="I52" s="33">
        <v>0.41860000000000003</v>
      </c>
      <c r="J52" s="33">
        <v>0.5121</v>
      </c>
      <c r="K52" s="33">
        <v>0.5897</v>
      </c>
      <c r="L52" s="33">
        <v>0.65429999999999999</v>
      </c>
      <c r="M52" s="33">
        <v>0.70830000000000004</v>
      </c>
    </row>
    <row r="53" spans="1:13" ht="10.5" hidden="1" customHeight="1" x14ac:dyDescent="0.2">
      <c r="A53" s="31">
        <v>48</v>
      </c>
      <c r="B53" s="33">
        <v>0.36730000000000002</v>
      </c>
      <c r="C53" s="33">
        <v>0.45369999999999999</v>
      </c>
      <c r="D53" s="33">
        <v>0.52700000000000002</v>
      </c>
      <c r="E53" s="33">
        <v>0.58950000000000002</v>
      </c>
      <c r="F53" s="33">
        <v>0.64300000000000002</v>
      </c>
      <c r="G53" s="29"/>
      <c r="H53" s="31">
        <v>48</v>
      </c>
      <c r="I53" s="33">
        <v>0.41049999999999998</v>
      </c>
      <c r="J53" s="33">
        <v>0.50309999999999999</v>
      </c>
      <c r="K53" s="33">
        <v>0.58020000000000005</v>
      </c>
      <c r="L53" s="33">
        <v>0.64470000000000005</v>
      </c>
      <c r="M53" s="33">
        <v>0.69879999999999998</v>
      </c>
    </row>
    <row r="54" spans="1:13" ht="10.5" hidden="1" customHeight="1" x14ac:dyDescent="0.2">
      <c r="A54" s="31">
        <v>49</v>
      </c>
      <c r="B54" s="33">
        <v>0.3589</v>
      </c>
      <c r="C54" s="33">
        <v>0.44400000000000001</v>
      </c>
      <c r="D54" s="33">
        <v>0.51659999999999995</v>
      </c>
      <c r="E54" s="33">
        <v>0.57869999999999999</v>
      </c>
      <c r="F54" s="33">
        <v>0.63200000000000001</v>
      </c>
      <c r="G54" s="29"/>
      <c r="H54" s="31">
        <v>49</v>
      </c>
      <c r="I54" s="33">
        <v>0.40239999999999998</v>
      </c>
      <c r="J54" s="33">
        <v>0.49399999999999999</v>
      </c>
      <c r="K54" s="33">
        <v>0.57069999999999999</v>
      </c>
      <c r="L54" s="33">
        <v>0.63500000000000001</v>
      </c>
      <c r="M54" s="33">
        <v>0.68920000000000003</v>
      </c>
    </row>
    <row r="55" spans="1:13" ht="10.5" hidden="1" customHeight="1" x14ac:dyDescent="0.2">
      <c r="A55" s="31">
        <v>50</v>
      </c>
      <c r="B55" s="32" t="s">
        <v>5</v>
      </c>
      <c r="C55" s="33">
        <v>0.43440000000000001</v>
      </c>
      <c r="D55" s="33">
        <v>0.50609999999999999</v>
      </c>
      <c r="E55" s="33">
        <v>0.56779999999999997</v>
      </c>
      <c r="F55" s="33">
        <v>0.62090000000000001</v>
      </c>
      <c r="G55" s="29"/>
      <c r="H55" s="31">
        <v>50</v>
      </c>
      <c r="I55" s="32" t="s">
        <v>6</v>
      </c>
      <c r="J55" s="33">
        <v>0.48480000000000001</v>
      </c>
      <c r="K55" s="33">
        <v>0.56089999999999995</v>
      </c>
      <c r="L55" s="33">
        <v>0.62509999999999999</v>
      </c>
      <c r="M55" s="33">
        <v>0.67930000000000001</v>
      </c>
    </row>
    <row r="56" spans="1:13" ht="10.5" hidden="1" customHeight="1" x14ac:dyDescent="0.2">
      <c r="A56" s="31">
        <v>51</v>
      </c>
      <c r="B56" s="33">
        <v>0.34210000000000002</v>
      </c>
      <c r="C56" s="33">
        <v>0.42470000000000002</v>
      </c>
      <c r="D56" s="33">
        <v>0.49559999999999998</v>
      </c>
      <c r="E56" s="33">
        <v>0.55679999999999996</v>
      </c>
      <c r="F56" s="33">
        <v>0.60970000000000002</v>
      </c>
      <c r="G56" s="29"/>
      <c r="H56" s="31">
        <v>51</v>
      </c>
      <c r="I56" s="33">
        <v>0.38600000000000001</v>
      </c>
      <c r="J56" s="33">
        <v>0.47560000000000002</v>
      </c>
      <c r="K56" s="33">
        <v>0.55110000000000003</v>
      </c>
      <c r="L56" s="33">
        <v>0.61499999999999999</v>
      </c>
      <c r="M56" s="33">
        <v>0.66930000000000001</v>
      </c>
    </row>
    <row r="57" spans="1:13" ht="10.5" hidden="1" customHeight="1" x14ac:dyDescent="0.2">
      <c r="A57" s="31">
        <v>52</v>
      </c>
      <c r="B57" s="33">
        <v>0.3337</v>
      </c>
      <c r="C57" s="33">
        <v>0.41499999999999998</v>
      </c>
      <c r="D57" s="33">
        <v>0.48509999999999998</v>
      </c>
      <c r="E57" s="33">
        <v>0.54569999999999996</v>
      </c>
      <c r="F57" s="33">
        <v>0.59840000000000004</v>
      </c>
      <c r="G57" s="29"/>
      <c r="H57" s="31">
        <v>52</v>
      </c>
      <c r="I57" s="33">
        <v>0.37780000000000002</v>
      </c>
      <c r="J57" s="33">
        <v>0.4662</v>
      </c>
      <c r="K57" s="33">
        <v>0.54110000000000003</v>
      </c>
      <c r="L57" s="33">
        <v>0.6048</v>
      </c>
      <c r="M57" s="33">
        <v>0.65910000000000002</v>
      </c>
    </row>
    <row r="58" spans="1:13" ht="10.5" hidden="1" customHeight="1" x14ac:dyDescent="0.2">
      <c r="A58" s="31">
        <v>53</v>
      </c>
      <c r="B58" s="33">
        <v>0.32540000000000002</v>
      </c>
      <c r="C58" s="33">
        <v>0.40529999999999999</v>
      </c>
      <c r="D58" s="33">
        <v>0.47449999999999998</v>
      </c>
      <c r="E58" s="33">
        <v>0.53459999999999996</v>
      </c>
      <c r="F58" s="33">
        <v>0.58699999999999997</v>
      </c>
      <c r="G58" s="29"/>
      <c r="H58" s="31">
        <v>53</v>
      </c>
      <c r="I58" s="33">
        <v>0.3695</v>
      </c>
      <c r="J58" s="33">
        <v>0.45669999999999999</v>
      </c>
      <c r="K58" s="33">
        <v>0.53100000000000003</v>
      </c>
      <c r="L58" s="33">
        <v>0.59430000000000005</v>
      </c>
      <c r="M58" s="33">
        <v>0.64849999999999997</v>
      </c>
    </row>
    <row r="59" spans="1:13" ht="10.5" hidden="1" customHeight="1" x14ac:dyDescent="0.2">
      <c r="A59" s="31">
        <v>54</v>
      </c>
      <c r="B59" s="33">
        <v>0.317</v>
      </c>
      <c r="C59" s="33">
        <v>0.39560000000000001</v>
      </c>
      <c r="D59" s="33">
        <v>0.46379999999999999</v>
      </c>
      <c r="E59" s="33">
        <v>0.52329999999999999</v>
      </c>
      <c r="F59" s="33">
        <v>0.57540000000000002</v>
      </c>
      <c r="G59" s="29"/>
      <c r="H59" s="31">
        <v>54</v>
      </c>
      <c r="I59" s="33">
        <v>0.36120000000000002</v>
      </c>
      <c r="J59" s="33">
        <v>0.44729999999999998</v>
      </c>
      <c r="K59" s="33">
        <v>0.52080000000000004</v>
      </c>
      <c r="L59" s="33">
        <v>0.5837</v>
      </c>
      <c r="M59" s="33">
        <v>0.63790000000000002</v>
      </c>
    </row>
    <row r="60" spans="1:13" ht="10.5" hidden="1" customHeight="1" x14ac:dyDescent="0.2">
      <c r="A60" s="31">
        <v>55</v>
      </c>
      <c r="B60" s="32" t="s">
        <v>7</v>
      </c>
      <c r="C60" s="33">
        <v>0.38569999999999999</v>
      </c>
      <c r="D60" s="33">
        <v>0.45290000000000002</v>
      </c>
      <c r="E60" s="33">
        <v>0.51180000000000003</v>
      </c>
      <c r="F60" s="33">
        <v>0.5635</v>
      </c>
      <c r="G60" s="29"/>
      <c r="H60" s="31">
        <v>55</v>
      </c>
      <c r="I60" s="32" t="s">
        <v>8</v>
      </c>
      <c r="J60" s="33">
        <v>0.43759999999999999</v>
      </c>
      <c r="K60" s="33">
        <v>0.51039999999999996</v>
      </c>
      <c r="L60" s="33">
        <v>0.57299999999999995</v>
      </c>
      <c r="M60" s="33">
        <v>0.627</v>
      </c>
    </row>
    <row r="61" spans="1:13" ht="10.5" hidden="1" customHeight="1" x14ac:dyDescent="0.2">
      <c r="A61" s="31">
        <v>56</v>
      </c>
      <c r="B61" s="33">
        <v>0.30009999999999998</v>
      </c>
      <c r="C61" s="33">
        <v>0.37569999999999998</v>
      </c>
      <c r="D61" s="33">
        <v>0.44190000000000002</v>
      </c>
      <c r="E61" s="33">
        <v>0.50009999999999999</v>
      </c>
      <c r="F61" s="33">
        <v>0.5514</v>
      </c>
      <c r="G61" s="29"/>
      <c r="H61" s="31">
        <v>56</v>
      </c>
      <c r="I61" s="33">
        <v>0.34420000000000001</v>
      </c>
      <c r="J61" s="33">
        <v>0.42780000000000001</v>
      </c>
      <c r="K61" s="33">
        <v>0.49969999999999998</v>
      </c>
      <c r="L61" s="33">
        <v>0.56189999999999996</v>
      </c>
      <c r="M61" s="33">
        <v>0.61570000000000003</v>
      </c>
    </row>
    <row r="62" spans="1:13" ht="10.5" hidden="1" customHeight="1" x14ac:dyDescent="0.2">
      <c r="A62" s="31">
        <v>57</v>
      </c>
      <c r="B62" s="33">
        <v>0.29170000000000001</v>
      </c>
      <c r="C62" s="33">
        <v>0.36580000000000001</v>
      </c>
      <c r="D62" s="33">
        <v>0.43090000000000001</v>
      </c>
      <c r="E62" s="33">
        <v>0.48830000000000001</v>
      </c>
      <c r="F62" s="33">
        <v>0.53910000000000002</v>
      </c>
      <c r="G62" s="29"/>
      <c r="H62" s="31">
        <v>57</v>
      </c>
      <c r="I62" s="33">
        <v>0.33579999999999999</v>
      </c>
      <c r="J62" s="33">
        <v>0.41799999999999998</v>
      </c>
      <c r="K62" s="33">
        <v>0.48909999999999998</v>
      </c>
      <c r="L62" s="33">
        <v>0.55069999999999997</v>
      </c>
      <c r="M62" s="33">
        <v>0.60429999999999995</v>
      </c>
    </row>
    <row r="63" spans="1:13" ht="10.5" hidden="1" customHeight="1" x14ac:dyDescent="0.2">
      <c r="A63" s="31">
        <v>58</v>
      </c>
      <c r="B63" s="33">
        <v>0.2833</v>
      </c>
      <c r="C63" s="33">
        <v>0.35580000000000001</v>
      </c>
      <c r="D63" s="33">
        <v>0.41980000000000001</v>
      </c>
      <c r="E63" s="33">
        <v>0.47649999999999998</v>
      </c>
      <c r="F63" s="33">
        <v>0.52680000000000005</v>
      </c>
      <c r="G63" s="29"/>
      <c r="H63" s="31">
        <v>58</v>
      </c>
      <c r="I63" s="33">
        <v>0.32719999999999999</v>
      </c>
      <c r="J63" s="33">
        <v>0.40799999999999997</v>
      </c>
      <c r="K63" s="33">
        <v>0.47820000000000001</v>
      </c>
      <c r="L63" s="33">
        <v>0.5393</v>
      </c>
      <c r="M63" s="33">
        <v>0.59260000000000002</v>
      </c>
    </row>
    <row r="64" spans="1:13" ht="10.5" hidden="1" customHeight="1" x14ac:dyDescent="0.2">
      <c r="A64" s="31">
        <v>59</v>
      </c>
      <c r="B64" s="33">
        <v>0.27489999999999998</v>
      </c>
      <c r="C64" s="33">
        <v>0.34589999999999999</v>
      </c>
      <c r="D64" s="33">
        <v>0.40870000000000001</v>
      </c>
      <c r="E64" s="33">
        <v>0.46460000000000001</v>
      </c>
      <c r="F64" s="33">
        <v>0.51429999999999998</v>
      </c>
      <c r="G64" s="29"/>
      <c r="H64" s="31">
        <v>59</v>
      </c>
      <c r="I64" s="33">
        <v>0.31850000000000001</v>
      </c>
      <c r="J64" s="33">
        <v>0.39789999999999998</v>
      </c>
      <c r="K64" s="33">
        <v>0.46710000000000002</v>
      </c>
      <c r="L64" s="33">
        <v>0.52759999999999996</v>
      </c>
      <c r="M64" s="33">
        <v>0.5806</v>
      </c>
    </row>
    <row r="65" spans="1:13" ht="10.5" hidden="1" customHeight="1" x14ac:dyDescent="0.2">
      <c r="A65" s="31">
        <v>60</v>
      </c>
      <c r="B65" s="33">
        <v>0.26650000000000001</v>
      </c>
      <c r="C65" s="33">
        <v>0.33579999999999999</v>
      </c>
      <c r="D65" s="33">
        <v>0.39739999999999998</v>
      </c>
      <c r="E65" s="33">
        <v>0.45240000000000002</v>
      </c>
      <c r="F65" s="33">
        <v>0.50149999999999995</v>
      </c>
      <c r="G65" s="29"/>
      <c r="H65" s="31">
        <v>60</v>
      </c>
      <c r="I65" s="32" t="s">
        <v>9</v>
      </c>
      <c r="J65" s="33">
        <v>0.38769999999999999</v>
      </c>
      <c r="K65" s="33">
        <v>0.45590000000000003</v>
      </c>
      <c r="L65" s="33">
        <v>0.51570000000000005</v>
      </c>
      <c r="M65" s="33">
        <v>0.56830000000000003</v>
      </c>
    </row>
    <row r="66" spans="1:13" ht="10.5" hidden="1" customHeight="1" x14ac:dyDescent="0.2">
      <c r="A66" s="31">
        <v>61</v>
      </c>
      <c r="B66" s="33">
        <v>0.2581</v>
      </c>
      <c r="C66" s="33">
        <v>0.32569999999999999</v>
      </c>
      <c r="D66" s="33">
        <v>0.3861</v>
      </c>
      <c r="E66" s="33">
        <v>0.44019999999999998</v>
      </c>
      <c r="F66" s="33">
        <v>0.48870000000000002</v>
      </c>
      <c r="G66" s="29"/>
      <c r="H66" s="31">
        <v>61</v>
      </c>
      <c r="I66" s="33">
        <v>0.30099999999999999</v>
      </c>
      <c r="J66" s="33">
        <v>0.37730000000000002</v>
      </c>
      <c r="K66" s="33">
        <v>0.44440000000000002</v>
      </c>
      <c r="L66" s="33">
        <v>0.50349999999999995</v>
      </c>
      <c r="M66" s="33">
        <v>0.55569999999999997</v>
      </c>
    </row>
    <row r="67" spans="1:13" ht="10.5" hidden="1" customHeight="1" x14ac:dyDescent="0.2">
      <c r="A67" s="31">
        <v>62</v>
      </c>
      <c r="B67" s="33">
        <v>0.24970000000000001</v>
      </c>
      <c r="C67" s="33">
        <v>0.31569999999999998</v>
      </c>
      <c r="D67" s="33">
        <v>0.37480000000000002</v>
      </c>
      <c r="E67" s="33">
        <v>0.4279</v>
      </c>
      <c r="F67" s="33">
        <v>0.47570000000000001</v>
      </c>
      <c r="G67" s="29"/>
      <c r="H67" s="31">
        <v>62</v>
      </c>
      <c r="I67" s="33">
        <v>0.29210000000000003</v>
      </c>
      <c r="J67" s="33">
        <v>0.36680000000000001</v>
      </c>
      <c r="K67" s="33">
        <v>0.43269999999999997</v>
      </c>
      <c r="L67" s="33">
        <v>0.49109999999999998</v>
      </c>
      <c r="M67" s="33">
        <v>0.54269999999999996</v>
      </c>
    </row>
    <row r="68" spans="1:13" ht="10.5" hidden="1" customHeight="1" x14ac:dyDescent="0.2">
      <c r="A68" s="31">
        <v>63</v>
      </c>
      <c r="B68" s="33">
        <v>0.2414</v>
      </c>
      <c r="C68" s="33">
        <v>0.30570000000000003</v>
      </c>
      <c r="D68" s="33">
        <v>0.36349999999999999</v>
      </c>
      <c r="E68" s="33">
        <v>0.41560000000000002</v>
      </c>
      <c r="F68" s="33">
        <v>0.46260000000000001</v>
      </c>
      <c r="G68" s="29"/>
      <c r="H68" s="31">
        <v>63</v>
      </c>
      <c r="I68" s="33">
        <v>0.28320000000000001</v>
      </c>
      <c r="J68" s="33">
        <v>0.35630000000000001</v>
      </c>
      <c r="K68" s="33">
        <v>0.42099999999999999</v>
      </c>
      <c r="L68" s="33">
        <v>0.47849999999999998</v>
      </c>
      <c r="M68" s="33">
        <v>0.52959999999999996</v>
      </c>
    </row>
    <row r="69" spans="1:13" ht="10.5" hidden="1" customHeight="1" x14ac:dyDescent="0.2">
      <c r="A69" s="31">
        <v>64</v>
      </c>
      <c r="B69" s="33">
        <v>0.23300000000000001</v>
      </c>
      <c r="C69" s="33">
        <v>0.29549999999999998</v>
      </c>
      <c r="D69" s="33">
        <v>0.35199999999999998</v>
      </c>
      <c r="E69" s="33">
        <v>0.40300000000000002</v>
      </c>
      <c r="F69" s="33">
        <v>0.44929999999999998</v>
      </c>
      <c r="G69" s="29"/>
      <c r="H69" s="31">
        <v>64</v>
      </c>
      <c r="I69" s="33">
        <v>0.27429999999999999</v>
      </c>
      <c r="J69" s="33">
        <v>0.34570000000000001</v>
      </c>
      <c r="K69" s="33">
        <v>0.40920000000000001</v>
      </c>
      <c r="L69" s="33">
        <v>0.4657</v>
      </c>
      <c r="M69" s="33">
        <v>0.51629999999999998</v>
      </c>
    </row>
    <row r="70" spans="1:13" ht="10.5" hidden="1" customHeight="1" x14ac:dyDescent="0.2">
      <c r="A70" s="31">
        <v>65</v>
      </c>
      <c r="B70" s="32" t="s">
        <v>10</v>
      </c>
      <c r="C70" s="33">
        <v>0.2853</v>
      </c>
      <c r="D70" s="33">
        <v>0.34039999999999998</v>
      </c>
      <c r="E70" s="33">
        <v>0.39029999999999998</v>
      </c>
      <c r="F70" s="33">
        <v>0.43569999999999998</v>
      </c>
      <c r="G70" s="29"/>
      <c r="H70" s="31">
        <v>65</v>
      </c>
      <c r="I70" s="32" t="s">
        <v>11</v>
      </c>
      <c r="J70" s="33">
        <v>0.33479999999999999</v>
      </c>
      <c r="K70" s="33">
        <v>0.39700000000000002</v>
      </c>
      <c r="L70" s="33">
        <v>0.4526</v>
      </c>
      <c r="M70" s="33">
        <v>0.50239999999999996</v>
      </c>
    </row>
    <row r="71" spans="1:13" ht="10.5" hidden="1" customHeight="1" x14ac:dyDescent="0.2">
      <c r="A71" s="34">
        <v>66</v>
      </c>
      <c r="B71" s="33">
        <v>0.21629999999999999</v>
      </c>
      <c r="C71" s="33">
        <v>0.27529999999999999</v>
      </c>
      <c r="D71" s="33">
        <v>0.32890000000000003</v>
      </c>
      <c r="E71" s="33">
        <v>0.37780000000000002</v>
      </c>
      <c r="F71" s="33">
        <v>0.42230000000000001</v>
      </c>
      <c r="G71" s="29"/>
      <c r="H71" s="34">
        <v>66</v>
      </c>
      <c r="I71" s="33">
        <v>0.25619999999999998</v>
      </c>
      <c r="J71" s="33">
        <v>0.3241</v>
      </c>
      <c r="K71" s="33">
        <v>0.38490000000000002</v>
      </c>
      <c r="L71" s="33">
        <v>0.4395</v>
      </c>
      <c r="M71" s="33">
        <v>0.48870000000000002</v>
      </c>
    </row>
    <row r="72" spans="1:13" ht="10.5" hidden="1" customHeight="1" x14ac:dyDescent="0.2">
      <c r="A72" s="31">
        <v>67</v>
      </c>
      <c r="B72" s="33">
        <v>0.20799999999999999</v>
      </c>
      <c r="C72" s="33">
        <v>0.26519999999999999</v>
      </c>
      <c r="D72" s="33">
        <v>0.31730000000000003</v>
      </c>
      <c r="E72" s="33">
        <v>0.36499999999999999</v>
      </c>
      <c r="F72" s="33">
        <v>0.40860000000000002</v>
      </c>
      <c r="G72" s="29"/>
      <c r="H72" s="31">
        <v>67</v>
      </c>
      <c r="I72" s="33">
        <v>0.24709999999999999</v>
      </c>
      <c r="J72" s="33">
        <v>0.313</v>
      </c>
      <c r="K72" s="33">
        <v>0.37240000000000001</v>
      </c>
      <c r="L72" s="33">
        <v>0.4259</v>
      </c>
      <c r="M72" s="33">
        <v>0.47420000000000001</v>
      </c>
    </row>
    <row r="73" spans="1:13" ht="10.5" hidden="1" customHeight="1" x14ac:dyDescent="0.2">
      <c r="A73" s="31">
        <v>68</v>
      </c>
      <c r="B73" s="33">
        <v>0.19969999999999999</v>
      </c>
      <c r="C73" s="33">
        <v>0.255</v>
      </c>
      <c r="D73" s="33">
        <v>0.30559999999999998</v>
      </c>
      <c r="E73" s="33">
        <v>0.35199999999999998</v>
      </c>
      <c r="F73" s="33">
        <v>0.39460000000000001</v>
      </c>
      <c r="G73" s="29"/>
      <c r="H73" s="31">
        <v>68</v>
      </c>
      <c r="I73" s="33">
        <v>0.2379</v>
      </c>
      <c r="J73" s="33">
        <v>0.3019</v>
      </c>
      <c r="K73" s="33">
        <v>0.35970000000000002</v>
      </c>
      <c r="L73" s="33">
        <v>0.41210000000000002</v>
      </c>
      <c r="M73" s="33">
        <v>0.45950000000000002</v>
      </c>
    </row>
    <row r="74" spans="1:13" ht="10.5" hidden="1" customHeight="1" x14ac:dyDescent="0.2">
      <c r="A74" s="31">
        <v>69</v>
      </c>
      <c r="B74" s="33">
        <v>0.19139999999999999</v>
      </c>
      <c r="C74" s="33">
        <v>0.2447</v>
      </c>
      <c r="D74" s="33">
        <v>0.29370000000000002</v>
      </c>
      <c r="E74" s="33">
        <v>0.33879999999999999</v>
      </c>
      <c r="F74" s="33">
        <v>0.38040000000000002</v>
      </c>
      <c r="G74" s="29"/>
      <c r="H74" s="31">
        <v>69</v>
      </c>
      <c r="I74" s="33">
        <v>0.22869999999999999</v>
      </c>
      <c r="J74" s="33">
        <v>0.2908</v>
      </c>
      <c r="K74" s="33">
        <v>0.34710000000000002</v>
      </c>
      <c r="L74" s="33">
        <v>0.3982</v>
      </c>
      <c r="M74" s="33">
        <v>0.44479999999999997</v>
      </c>
    </row>
    <row r="75" spans="1:13" ht="10.5" hidden="1" customHeight="1" x14ac:dyDescent="0.2">
      <c r="A75" s="35">
        <v>70</v>
      </c>
      <c r="B75" s="33">
        <v>0.18310000000000001</v>
      </c>
      <c r="C75" s="33">
        <v>0.23449999999999999</v>
      </c>
      <c r="D75" s="33">
        <v>0.28189999999999998</v>
      </c>
      <c r="E75" s="33">
        <v>0.32569999999999999</v>
      </c>
      <c r="F75" s="33">
        <v>0.36609999999999998</v>
      </c>
      <c r="G75" s="29"/>
      <c r="H75" s="35">
        <v>70</v>
      </c>
      <c r="I75" s="33">
        <v>0.2195</v>
      </c>
      <c r="J75" s="33">
        <v>0.27960000000000002</v>
      </c>
      <c r="K75" s="33">
        <v>0.33429999999999999</v>
      </c>
      <c r="L75" s="33">
        <v>0.3841</v>
      </c>
      <c r="M75" s="33">
        <v>0.42959999999999998</v>
      </c>
    </row>
    <row r="76" spans="1:13" ht="10.5" hidden="1" customHeight="1" x14ac:dyDescent="0.2">
      <c r="A76" s="35">
        <v>71</v>
      </c>
      <c r="B76" s="33">
        <v>0.1749</v>
      </c>
      <c r="C76" s="33">
        <v>0.2243</v>
      </c>
      <c r="D76" s="33">
        <v>0.27010000000000001</v>
      </c>
      <c r="E76" s="33">
        <v>0.31240000000000001</v>
      </c>
      <c r="F76" s="33">
        <v>0.35170000000000001</v>
      </c>
      <c r="G76" s="29"/>
      <c r="H76" s="31">
        <v>71</v>
      </c>
      <c r="I76" s="33">
        <v>0.21029999999999999</v>
      </c>
      <c r="J76" s="33">
        <v>0.26829999999999998</v>
      </c>
      <c r="K76" s="33">
        <v>0.32140000000000002</v>
      </c>
      <c r="L76" s="33">
        <v>0.36990000000000001</v>
      </c>
      <c r="M76" s="33">
        <v>0.4143</v>
      </c>
    </row>
    <row r="77" spans="1:13" ht="10.5" hidden="1" customHeight="1" x14ac:dyDescent="0.2">
      <c r="A77" s="35">
        <v>72</v>
      </c>
      <c r="B77" s="33">
        <v>0.1666</v>
      </c>
      <c r="C77" s="33">
        <v>0.21410000000000001</v>
      </c>
      <c r="D77" s="33">
        <v>0.2581</v>
      </c>
      <c r="E77" s="33">
        <v>0.29899999999999999</v>
      </c>
      <c r="F77" s="33">
        <v>0.33710000000000001</v>
      </c>
      <c r="G77" s="29"/>
      <c r="H77" s="31">
        <v>72</v>
      </c>
      <c r="I77" s="33">
        <v>0.2011</v>
      </c>
      <c r="J77" s="33">
        <v>0.25700000000000001</v>
      </c>
      <c r="K77" s="33">
        <v>0.30819999999999997</v>
      </c>
      <c r="L77" s="33">
        <v>0.3553</v>
      </c>
      <c r="M77" s="33">
        <v>0.39860000000000001</v>
      </c>
    </row>
    <row r="78" spans="1:13" ht="10.5" hidden="1" customHeight="1" x14ac:dyDescent="0.2">
      <c r="A78" s="35">
        <v>73</v>
      </c>
      <c r="B78" s="33">
        <v>0.15840000000000001</v>
      </c>
      <c r="C78" s="33">
        <v>0.2039</v>
      </c>
      <c r="D78" s="33">
        <v>0.2462</v>
      </c>
      <c r="E78" s="33">
        <v>0.28560000000000002</v>
      </c>
      <c r="F78" s="33">
        <v>0.32240000000000002</v>
      </c>
      <c r="G78" s="29"/>
      <c r="H78" s="31">
        <v>73</v>
      </c>
      <c r="I78" s="33">
        <v>0.192</v>
      </c>
      <c r="J78" s="33">
        <v>0.24579999999999999</v>
      </c>
      <c r="K78" s="33">
        <v>0.29530000000000001</v>
      </c>
      <c r="L78" s="33">
        <v>0.34089999999999998</v>
      </c>
      <c r="M78" s="33">
        <v>0.38300000000000001</v>
      </c>
    </row>
    <row r="79" spans="1:13" ht="10.5" hidden="1" customHeight="1" x14ac:dyDescent="0.2">
      <c r="A79" s="35">
        <v>74</v>
      </c>
      <c r="B79" s="33">
        <v>0.15029999999999999</v>
      </c>
      <c r="C79" s="33">
        <v>0.19370000000000001</v>
      </c>
      <c r="D79" s="33">
        <v>0.23430000000000001</v>
      </c>
      <c r="E79" s="33">
        <v>0.2722</v>
      </c>
      <c r="F79" s="33">
        <v>0.30759999999999998</v>
      </c>
      <c r="G79" s="29"/>
      <c r="H79" s="31">
        <v>74</v>
      </c>
      <c r="I79" s="33">
        <v>0.18279999999999999</v>
      </c>
      <c r="J79" s="33">
        <v>0.23449999999999999</v>
      </c>
      <c r="K79" s="33">
        <v>0.28220000000000001</v>
      </c>
      <c r="L79" s="33">
        <v>0.32629999999999998</v>
      </c>
      <c r="M79" s="33">
        <v>0.36709999999999998</v>
      </c>
    </row>
    <row r="80" spans="1:13" ht="10.5" hidden="1" customHeight="1" x14ac:dyDescent="0.2">
      <c r="A80" s="35" t="s">
        <v>12</v>
      </c>
      <c r="B80" s="33">
        <v>0.1426</v>
      </c>
      <c r="C80" s="33">
        <v>0.184</v>
      </c>
      <c r="D80" s="33">
        <v>0.2228</v>
      </c>
      <c r="E80" s="33">
        <v>0.25919999999999999</v>
      </c>
      <c r="F80" s="33">
        <v>0.29339999999999999</v>
      </c>
      <c r="G80" s="29"/>
      <c r="H80" s="31">
        <v>75</v>
      </c>
      <c r="I80" s="33">
        <v>0.1736</v>
      </c>
      <c r="J80" s="33">
        <v>0.223</v>
      </c>
      <c r="K80" s="33">
        <v>0.26879999999999998</v>
      </c>
      <c r="L80" s="33">
        <v>0.31130000000000002</v>
      </c>
      <c r="M80" s="33">
        <v>0.3508</v>
      </c>
    </row>
    <row r="81" spans="1:13" ht="10.5" hidden="1" customHeight="1" x14ac:dyDescent="0.2">
      <c r="A81" s="36">
        <v>76</v>
      </c>
      <c r="B81" s="33">
        <v>0.13489999999999999</v>
      </c>
      <c r="C81" s="33">
        <v>0.1744</v>
      </c>
      <c r="D81" s="33">
        <v>0.2114</v>
      </c>
      <c r="E81" s="33">
        <v>0.24629999999999999</v>
      </c>
      <c r="F81" s="33">
        <v>0.2792</v>
      </c>
      <c r="G81" s="29"/>
      <c r="H81" s="31">
        <v>76</v>
      </c>
      <c r="I81" s="33">
        <v>0.1646</v>
      </c>
      <c r="J81" s="33">
        <v>0.21179999999999999</v>
      </c>
      <c r="K81" s="33">
        <v>0.25569999999999998</v>
      </c>
      <c r="L81" s="33">
        <v>0.29659999999999997</v>
      </c>
      <c r="M81" s="33">
        <v>0.3347</v>
      </c>
    </row>
    <row r="82" spans="1:13" ht="10.5" hidden="1" customHeight="1" x14ac:dyDescent="0.2">
      <c r="A82" s="36">
        <v>77</v>
      </c>
      <c r="B82" s="33">
        <v>0.1273</v>
      </c>
      <c r="C82" s="33">
        <v>0.1648</v>
      </c>
      <c r="D82" s="33">
        <v>0.20019999999999999</v>
      </c>
      <c r="E82" s="33">
        <v>0.23350000000000001</v>
      </c>
      <c r="F82" s="33">
        <v>0.26500000000000001</v>
      </c>
      <c r="G82" s="29"/>
      <c r="H82" s="31">
        <v>77</v>
      </c>
      <c r="I82" s="33">
        <v>0.15570000000000001</v>
      </c>
      <c r="J82" s="33">
        <v>0.20069999999999999</v>
      </c>
      <c r="K82" s="33">
        <v>0.2427</v>
      </c>
      <c r="L82" s="33">
        <v>0.28189999999999998</v>
      </c>
      <c r="M82" s="33">
        <v>0.31859999999999999</v>
      </c>
    </row>
    <row r="83" spans="1:13" ht="10.5" hidden="1" customHeight="1" x14ac:dyDescent="0.2">
      <c r="A83" s="36">
        <v>78</v>
      </c>
      <c r="B83" s="33">
        <v>0.1201</v>
      </c>
      <c r="C83" s="33">
        <v>0.15570000000000001</v>
      </c>
      <c r="D83" s="33">
        <v>0.18940000000000001</v>
      </c>
      <c r="E83" s="33">
        <v>0.22120000000000001</v>
      </c>
      <c r="F83" s="33">
        <v>0.25130000000000002</v>
      </c>
      <c r="G83" s="29"/>
      <c r="H83" s="31">
        <v>78</v>
      </c>
      <c r="I83" s="33">
        <v>0.1469</v>
      </c>
      <c r="J83" s="33">
        <v>0.18959999999999999</v>
      </c>
      <c r="K83" s="33">
        <v>0.2296</v>
      </c>
      <c r="L83" s="33">
        <v>0.2671</v>
      </c>
      <c r="M83" s="33">
        <v>0.30230000000000001</v>
      </c>
    </row>
    <row r="84" spans="1:13" ht="10.5" hidden="1" customHeight="1" x14ac:dyDescent="0.2">
      <c r="A84" s="36">
        <v>79</v>
      </c>
      <c r="B84" s="33">
        <v>0.11310000000000001</v>
      </c>
      <c r="C84" s="33">
        <v>0.14680000000000001</v>
      </c>
      <c r="D84" s="33">
        <v>0.17879999999999999</v>
      </c>
      <c r="E84" s="33">
        <v>0.20910000000000001</v>
      </c>
      <c r="F84" s="33">
        <v>0.2379</v>
      </c>
      <c r="G84" s="29"/>
      <c r="H84" s="31">
        <v>79</v>
      </c>
      <c r="I84" s="33">
        <v>0.13830000000000001</v>
      </c>
      <c r="J84" s="33">
        <v>0.17879999999999999</v>
      </c>
      <c r="K84" s="33">
        <v>0.21690000000000001</v>
      </c>
      <c r="L84" s="33">
        <v>0.25259999999999999</v>
      </c>
      <c r="M84" s="33">
        <v>0.2863</v>
      </c>
    </row>
    <row r="85" spans="1:13" ht="10.5" hidden="1" customHeight="1" x14ac:dyDescent="0.2">
      <c r="A85" s="36">
        <v>80</v>
      </c>
      <c r="B85" s="33">
        <v>0.1062</v>
      </c>
      <c r="C85" s="33">
        <v>0.1381</v>
      </c>
      <c r="D85" s="33">
        <v>0.16839999999999999</v>
      </c>
      <c r="E85" s="33">
        <v>0.19719999999999999</v>
      </c>
      <c r="F85" s="33">
        <v>0.22459999999999999</v>
      </c>
      <c r="G85" s="29"/>
      <c r="H85" s="31">
        <v>80</v>
      </c>
      <c r="I85" s="33">
        <v>0.12989999999999999</v>
      </c>
      <c r="J85" s="33">
        <v>0.1681</v>
      </c>
      <c r="K85" s="33">
        <v>0.20419999999999999</v>
      </c>
      <c r="L85" s="33">
        <v>0.23830000000000001</v>
      </c>
      <c r="M85" s="33">
        <v>0.27039999999999997</v>
      </c>
    </row>
    <row r="86" spans="1:13" ht="10.5" hidden="1" customHeight="1" x14ac:dyDescent="0.2">
      <c r="A86" s="36">
        <v>81</v>
      </c>
      <c r="B86" s="33">
        <v>9.9699999999999997E-2</v>
      </c>
      <c r="C86" s="33">
        <v>0.12970000000000001</v>
      </c>
      <c r="D86" s="33">
        <v>0.15840000000000001</v>
      </c>
      <c r="E86" s="33">
        <v>0.1857</v>
      </c>
      <c r="F86" s="33">
        <v>0.21179999999999999</v>
      </c>
      <c r="G86" s="29"/>
      <c r="H86" s="31">
        <v>81</v>
      </c>
      <c r="I86" s="33">
        <v>0.12189999999999999</v>
      </c>
      <c r="J86" s="33">
        <v>0.158</v>
      </c>
      <c r="K86" s="33">
        <v>0.19220000000000001</v>
      </c>
      <c r="L86" s="33">
        <v>0.22450000000000001</v>
      </c>
      <c r="M86" s="33">
        <v>0.25519999999999998</v>
      </c>
    </row>
    <row r="87" spans="1:13" ht="10.5" hidden="1" customHeight="1" x14ac:dyDescent="0.2">
      <c r="A87" s="36">
        <v>82</v>
      </c>
      <c r="B87" s="33">
        <v>9.3200000000000005E-2</v>
      </c>
      <c r="C87" s="33">
        <v>0.12139999999999999</v>
      </c>
      <c r="D87" s="33">
        <v>0.1484</v>
      </c>
      <c r="E87" s="33">
        <v>0.17419999999999999</v>
      </c>
      <c r="F87" s="33">
        <v>0.19889999999999999</v>
      </c>
      <c r="G87" s="29"/>
      <c r="H87" s="31">
        <v>82</v>
      </c>
      <c r="I87" s="33">
        <v>0.114</v>
      </c>
      <c r="J87" s="33">
        <v>0.14799999999999999</v>
      </c>
      <c r="K87" s="33">
        <v>0.18029999999999999</v>
      </c>
      <c r="L87" s="33">
        <v>0.2109</v>
      </c>
      <c r="M87" s="33">
        <v>0.24</v>
      </c>
    </row>
    <row r="88" spans="1:13" ht="10.5" hidden="1" customHeight="1" x14ac:dyDescent="0.2">
      <c r="A88" s="36">
        <v>83</v>
      </c>
      <c r="B88" s="33">
        <v>8.6999999999999994E-2</v>
      </c>
      <c r="C88" s="33">
        <v>0.1135</v>
      </c>
      <c r="D88" s="33">
        <v>0.1389</v>
      </c>
      <c r="E88" s="33">
        <v>0.16320000000000001</v>
      </c>
      <c r="F88" s="33">
        <v>0.1865</v>
      </c>
      <c r="G88" s="29"/>
      <c r="H88" s="31">
        <v>83</v>
      </c>
      <c r="I88" s="33">
        <v>0.10630000000000001</v>
      </c>
      <c r="J88" s="33">
        <v>0.13819999999999999</v>
      </c>
      <c r="K88" s="33">
        <v>0.1686</v>
      </c>
      <c r="L88" s="33">
        <v>0.19750000000000001</v>
      </c>
      <c r="M88" s="33">
        <v>0.22509999999999999</v>
      </c>
    </row>
    <row r="89" spans="1:13" ht="10.5" hidden="1" customHeight="1" x14ac:dyDescent="0.2">
      <c r="A89" s="36">
        <v>84</v>
      </c>
      <c r="B89" s="33">
        <v>8.1100000000000005E-2</v>
      </c>
      <c r="C89" s="33">
        <v>0.106</v>
      </c>
      <c r="D89" s="33">
        <v>0.1298</v>
      </c>
      <c r="E89" s="33">
        <v>0.1527</v>
      </c>
      <c r="F89" s="33">
        <v>0.17480000000000001</v>
      </c>
      <c r="G89" s="29"/>
      <c r="H89" s="31">
        <v>84</v>
      </c>
      <c r="I89" s="33">
        <v>9.9099999999999994E-2</v>
      </c>
      <c r="J89" s="33">
        <v>0.12909999999999999</v>
      </c>
      <c r="K89" s="33">
        <v>0.15770000000000001</v>
      </c>
      <c r="L89" s="33">
        <v>0.18490000000000001</v>
      </c>
      <c r="M89" s="33">
        <v>0.21099999999999999</v>
      </c>
    </row>
    <row r="90" spans="1:13" ht="10.5" hidden="1" customHeight="1" x14ac:dyDescent="0.2">
      <c r="A90" s="36">
        <v>85</v>
      </c>
      <c r="B90" s="33">
        <v>7.5700000000000003E-2</v>
      </c>
      <c r="C90" s="33">
        <v>9.9000000000000005E-2</v>
      </c>
      <c r="D90" s="33">
        <v>0.12139999999999999</v>
      </c>
      <c r="E90" s="33">
        <v>0.14299999999999999</v>
      </c>
      <c r="F90" s="33">
        <v>0.1638</v>
      </c>
      <c r="G90" s="29"/>
      <c r="H90" s="31">
        <v>85</v>
      </c>
      <c r="I90" s="32" t="s">
        <v>13</v>
      </c>
      <c r="J90" s="33">
        <v>0.1202</v>
      </c>
      <c r="K90" s="33">
        <v>0.14699999999999999</v>
      </c>
      <c r="L90" s="33">
        <v>0.1726</v>
      </c>
      <c r="M90" s="33">
        <v>0.19719999999999999</v>
      </c>
    </row>
    <row r="91" spans="1:13" ht="10.5" hidden="1" customHeight="1" x14ac:dyDescent="0.2">
      <c r="A91" s="36">
        <v>86</v>
      </c>
      <c r="B91" s="33">
        <v>7.0499999999999993E-2</v>
      </c>
      <c r="C91" s="33">
        <v>9.2299999999999993E-2</v>
      </c>
      <c r="D91" s="33">
        <v>0.1133</v>
      </c>
      <c r="E91" s="33">
        <v>0.1336</v>
      </c>
      <c r="F91" s="33">
        <v>0.15310000000000001</v>
      </c>
      <c r="G91" s="29"/>
      <c r="H91" s="34" t="s">
        <v>14</v>
      </c>
      <c r="I91" s="33">
        <v>8.5599999999999996E-2</v>
      </c>
      <c r="J91" s="33">
        <v>0.11169999999999999</v>
      </c>
      <c r="K91" s="33">
        <v>0.1368</v>
      </c>
      <c r="L91" s="33">
        <v>0.1608</v>
      </c>
      <c r="M91" s="33">
        <v>0.18390000000000001</v>
      </c>
    </row>
    <row r="92" spans="1:13" ht="10.5" hidden="1" customHeight="1" x14ac:dyDescent="0.2">
      <c r="A92" s="36">
        <v>87</v>
      </c>
      <c r="B92" s="33">
        <v>6.5600000000000006E-2</v>
      </c>
      <c r="C92" s="33">
        <v>8.5999999999999993E-2</v>
      </c>
      <c r="D92" s="33">
        <v>0.1057</v>
      </c>
      <c r="E92" s="33">
        <v>0.12470000000000001</v>
      </c>
      <c r="F92" s="33">
        <v>0.1431</v>
      </c>
      <c r="G92" s="29"/>
      <c r="H92" s="31">
        <v>87</v>
      </c>
      <c r="I92" s="33">
        <v>7.9500000000000001E-2</v>
      </c>
      <c r="J92" s="33">
        <v>0.10390000000000001</v>
      </c>
      <c r="K92" s="33">
        <v>0.12740000000000001</v>
      </c>
      <c r="L92" s="33">
        <v>0.14990000000000001</v>
      </c>
      <c r="M92" s="33">
        <v>0.1716</v>
      </c>
    </row>
    <row r="93" spans="1:13" ht="10.5" hidden="1" customHeight="1" x14ac:dyDescent="0.2">
      <c r="A93" s="36">
        <v>88</v>
      </c>
      <c r="B93" s="33">
        <v>6.1199999999999997E-2</v>
      </c>
      <c r="C93" s="33">
        <v>8.0299999999999996E-2</v>
      </c>
      <c r="D93" s="33">
        <v>9.8799999999999999E-2</v>
      </c>
      <c r="E93" s="33">
        <v>0.1167</v>
      </c>
      <c r="F93" s="33">
        <v>0.1341</v>
      </c>
      <c r="G93" s="29"/>
      <c r="H93" s="31">
        <v>88</v>
      </c>
      <c r="I93" s="33">
        <v>7.3800000000000004E-2</v>
      </c>
      <c r="J93" s="33">
        <v>9.6600000000000005E-2</v>
      </c>
      <c r="K93" s="33">
        <v>0.11849999999999999</v>
      </c>
      <c r="L93" s="33">
        <v>0.13969999999999999</v>
      </c>
      <c r="M93" s="33">
        <v>0.16</v>
      </c>
    </row>
    <row r="94" spans="1:13" ht="10.5" hidden="1" customHeight="1" x14ac:dyDescent="0.2">
      <c r="A94" s="36">
        <v>89</v>
      </c>
      <c r="B94" s="33">
        <v>5.67E-2</v>
      </c>
      <c r="C94" s="33">
        <v>7.4499999999999997E-2</v>
      </c>
      <c r="D94" s="33">
        <v>9.1700000000000004E-2</v>
      </c>
      <c r="E94" s="33">
        <v>0.1085</v>
      </c>
      <c r="F94" s="33">
        <v>0.12470000000000001</v>
      </c>
      <c r="G94" s="29"/>
      <c r="H94" s="31">
        <v>89</v>
      </c>
      <c r="I94" s="33">
        <v>6.8500000000000005E-2</v>
      </c>
      <c r="J94" s="33">
        <v>8.9800000000000005E-2</v>
      </c>
      <c r="K94" s="33">
        <v>0.1103</v>
      </c>
      <c r="L94" s="33">
        <v>0.13009999999999999</v>
      </c>
      <c r="M94" s="33">
        <v>0.1492</v>
      </c>
    </row>
    <row r="95" spans="1:13" ht="10.5" hidden="1" customHeight="1" x14ac:dyDescent="0.2">
      <c r="A95" s="36">
        <v>90</v>
      </c>
      <c r="B95" s="37" t="s">
        <v>15</v>
      </c>
      <c r="C95" s="33">
        <v>6.9400000000000003E-2</v>
      </c>
      <c r="D95" s="33">
        <v>8.5500000000000007E-2</v>
      </c>
      <c r="E95" s="33">
        <v>0.1012</v>
      </c>
      <c r="F95" s="33">
        <v>0.1164</v>
      </c>
      <c r="G95" s="29"/>
      <c r="H95" s="31">
        <v>90</v>
      </c>
      <c r="I95" s="33">
        <v>6.3399999999999998E-2</v>
      </c>
      <c r="J95" s="33">
        <v>8.3099999999999993E-2</v>
      </c>
      <c r="K95" s="33">
        <v>0.1022</v>
      </c>
      <c r="L95" s="33">
        <v>0.1207</v>
      </c>
      <c r="M95" s="33">
        <v>0.1386</v>
      </c>
    </row>
    <row r="96" spans="1:13" ht="10.5" hidden="1" customHeight="1" x14ac:dyDescent="0.2">
      <c r="A96" s="36">
        <v>91</v>
      </c>
      <c r="B96" s="33">
        <v>4.9000000000000002E-2</v>
      </c>
      <c r="C96" s="33">
        <v>6.4399999999999999E-2</v>
      </c>
      <c r="D96" s="33">
        <v>7.9399999999999998E-2</v>
      </c>
      <c r="E96" s="33">
        <v>9.4100000000000003E-2</v>
      </c>
      <c r="F96" s="33">
        <v>0.10829999999999999</v>
      </c>
      <c r="G96" s="29"/>
      <c r="H96" s="34" t="s">
        <v>16</v>
      </c>
      <c r="I96" s="33">
        <v>5.8500000000000003E-2</v>
      </c>
      <c r="J96" s="33">
        <v>7.6799999999999993E-2</v>
      </c>
      <c r="K96" s="33">
        <v>9.4500000000000001E-2</v>
      </c>
      <c r="L96" s="33">
        <v>0.11169999999999999</v>
      </c>
      <c r="M96" s="33">
        <v>0.12839999999999999</v>
      </c>
    </row>
    <row r="97" spans="1:13" ht="10.5" hidden="1" customHeight="1" x14ac:dyDescent="0.2">
      <c r="A97" s="36">
        <v>92</v>
      </c>
      <c r="B97" s="33">
        <v>4.4999999999999998E-2</v>
      </c>
      <c r="C97" s="33">
        <v>5.9299999999999999E-2</v>
      </c>
      <c r="D97" s="33">
        <v>7.3200000000000001E-2</v>
      </c>
      <c r="E97" s="33">
        <v>8.6699999999999999E-2</v>
      </c>
      <c r="F97" s="33">
        <v>9.9900000000000003E-2</v>
      </c>
      <c r="G97" s="29"/>
      <c r="H97" s="31">
        <v>92</v>
      </c>
      <c r="I97" s="33">
        <v>5.3999999999999999E-2</v>
      </c>
      <c r="J97" s="33">
        <v>7.0999999999999994E-2</v>
      </c>
      <c r="K97" s="33">
        <v>8.7400000000000005E-2</v>
      </c>
      <c r="L97" s="33">
        <v>0.10340000000000001</v>
      </c>
      <c r="M97" s="33">
        <v>0.11899999999999999</v>
      </c>
    </row>
    <row r="98" spans="1:13" ht="10.5" hidden="1" customHeight="1" x14ac:dyDescent="0.2">
      <c r="A98" s="36">
        <v>93</v>
      </c>
      <c r="B98" s="33">
        <v>4.2099999999999999E-2</v>
      </c>
      <c r="C98" s="33">
        <v>5.5399999999999998E-2</v>
      </c>
      <c r="D98" s="33">
        <v>6.8400000000000002E-2</v>
      </c>
      <c r="E98" s="33">
        <v>8.1199999999999994E-2</v>
      </c>
      <c r="F98" s="33">
        <v>9.3600000000000003E-2</v>
      </c>
      <c r="G98" s="29"/>
      <c r="H98" s="31">
        <v>93</v>
      </c>
      <c r="I98" s="33">
        <v>5.0200000000000002E-2</v>
      </c>
      <c r="J98" s="33">
        <v>6.6100000000000006E-2</v>
      </c>
      <c r="K98" s="33">
        <v>8.1500000000000003E-2</v>
      </c>
      <c r="L98" s="33">
        <v>9.64E-2</v>
      </c>
      <c r="M98" s="33">
        <v>0.111</v>
      </c>
    </row>
    <row r="99" spans="1:13" ht="10.5" hidden="1" customHeight="1" x14ac:dyDescent="0.2">
      <c r="A99" s="36">
        <v>94</v>
      </c>
      <c r="B99" s="33">
        <v>3.9E-2</v>
      </c>
      <c r="C99" s="33">
        <v>5.1400000000000001E-2</v>
      </c>
      <c r="D99" s="33">
        <v>6.3500000000000001E-2</v>
      </c>
      <c r="E99" s="33">
        <v>7.5399999999999995E-2</v>
      </c>
      <c r="F99" s="33">
        <v>8.6999999999999994E-2</v>
      </c>
      <c r="G99" s="29"/>
      <c r="H99" s="31">
        <v>94</v>
      </c>
      <c r="I99" s="33">
        <v>4.65E-2</v>
      </c>
      <c r="J99" s="33">
        <v>6.1199999999999997E-2</v>
      </c>
      <c r="K99" s="33">
        <v>7.5600000000000001E-2</v>
      </c>
      <c r="L99" s="33">
        <v>8.9499999999999996E-2</v>
      </c>
      <c r="M99" s="33">
        <v>0.1032</v>
      </c>
    </row>
    <row r="100" spans="1:13" ht="10.5" hidden="1" customHeight="1" x14ac:dyDescent="0.2">
      <c r="A100" s="36">
        <v>95</v>
      </c>
      <c r="B100" s="32" t="s">
        <v>17</v>
      </c>
      <c r="C100" s="33">
        <v>4.8099999999999997E-2</v>
      </c>
      <c r="D100" s="33">
        <v>5.9499999999999997E-2</v>
      </c>
      <c r="E100" s="33">
        <v>7.0599999999999996E-2</v>
      </c>
      <c r="F100" s="33">
        <v>8.1600000000000006E-2</v>
      </c>
      <c r="G100" s="29"/>
      <c r="H100" s="31">
        <v>95</v>
      </c>
      <c r="I100" s="32" t="s">
        <v>18</v>
      </c>
      <c r="J100" s="33">
        <v>5.7099999999999998E-2</v>
      </c>
      <c r="K100" s="33">
        <v>7.0599999999999996E-2</v>
      </c>
      <c r="L100" s="33">
        <v>8.3699999999999997E-2</v>
      </c>
      <c r="M100" s="33">
        <v>9.6500000000000002E-2</v>
      </c>
    </row>
    <row r="101" spans="1:13" ht="12.75" customHeight="1" x14ac:dyDescent="0.2">
      <c r="B101" s="38"/>
      <c r="C101" s="39"/>
      <c r="D101" s="40"/>
      <c r="E101" s="38"/>
      <c r="F101" s="39"/>
      <c r="G101" s="40"/>
    </row>
    <row r="102" spans="1:13" ht="12.75" customHeight="1" x14ac:dyDescent="0.25">
      <c r="A102" s="70" t="s">
        <v>41</v>
      </c>
      <c r="B102" s="70"/>
      <c r="C102" s="70"/>
      <c r="D102" s="70"/>
      <c r="E102" s="70"/>
      <c r="F102" s="70"/>
      <c r="G102" s="70"/>
    </row>
    <row r="103" spans="1:13" ht="12.75" customHeight="1" x14ac:dyDescent="0.2">
      <c r="A103" s="1" t="s">
        <v>42</v>
      </c>
      <c r="B103" s="38"/>
      <c r="C103" s="39"/>
      <c r="D103" s="40"/>
      <c r="E103" s="38"/>
      <c r="F103" s="39"/>
      <c r="G103" s="40"/>
    </row>
    <row r="104" spans="1:13" ht="12.75" customHeight="1" x14ac:dyDescent="0.2">
      <c r="A104" s="1" t="s">
        <v>43</v>
      </c>
      <c r="B104" s="38"/>
      <c r="C104" s="39"/>
      <c r="D104" s="40"/>
      <c r="E104" s="38"/>
      <c r="F104" s="39"/>
      <c r="G104" s="40"/>
    </row>
    <row r="105" spans="1:13" ht="12.75" customHeight="1" x14ac:dyDescent="0.2">
      <c r="A105" s="2" t="s">
        <v>44</v>
      </c>
      <c r="B105" s="38"/>
      <c r="C105" s="39"/>
      <c r="D105" s="40"/>
      <c r="E105" s="38"/>
      <c r="F105" s="39"/>
      <c r="G105" s="40"/>
    </row>
    <row r="106" spans="1:13" ht="12.75" customHeight="1" x14ac:dyDescent="0.2">
      <c r="A106" s="2" t="s">
        <v>45</v>
      </c>
      <c r="B106" s="38"/>
      <c r="C106" s="39"/>
      <c r="D106" s="40"/>
      <c r="E106" s="38"/>
      <c r="F106" s="39"/>
      <c r="G106" s="40"/>
    </row>
    <row r="107" spans="1:13" ht="12.75" customHeight="1" x14ac:dyDescent="0.2">
      <c r="A107" s="2" t="s">
        <v>46</v>
      </c>
      <c r="B107" s="38"/>
      <c r="C107" s="39"/>
      <c r="D107" s="40"/>
      <c r="E107" s="38"/>
      <c r="F107" s="39"/>
      <c r="G107" s="40"/>
    </row>
    <row r="108" spans="1:13" ht="12.75" customHeight="1" x14ac:dyDescent="0.2">
      <c r="A108" s="2" t="s">
        <v>47</v>
      </c>
      <c r="B108" s="38"/>
      <c r="C108" s="39"/>
      <c r="D108" s="40"/>
      <c r="E108" s="38"/>
      <c r="F108" s="39"/>
      <c r="G108" s="40"/>
    </row>
    <row r="109" spans="1:13" ht="12.75" customHeight="1" x14ac:dyDescent="0.2">
      <c r="A109" s="2" t="s">
        <v>48</v>
      </c>
      <c r="B109" s="38"/>
      <c r="C109" s="39"/>
      <c r="D109" s="40"/>
      <c r="E109" s="38"/>
      <c r="F109" s="39"/>
      <c r="G109" s="40"/>
    </row>
    <row r="110" spans="1:13" ht="12.75" customHeight="1" x14ac:dyDescent="0.2">
      <c r="A110" s="2" t="s">
        <v>49</v>
      </c>
      <c r="B110" s="38"/>
      <c r="C110" s="39"/>
      <c r="D110" s="40"/>
      <c r="E110" s="38"/>
      <c r="F110" s="39"/>
      <c r="G110" s="40"/>
    </row>
    <row r="111" spans="1:13" ht="12.75" customHeight="1" x14ac:dyDescent="0.2">
      <c r="A111" s="2" t="s">
        <v>50</v>
      </c>
      <c r="B111" s="38"/>
      <c r="C111" s="39"/>
      <c r="D111" s="40"/>
      <c r="E111" s="38"/>
      <c r="F111" s="39"/>
      <c r="G111" s="40"/>
    </row>
    <row r="112" spans="1:13" ht="12.75" customHeight="1" x14ac:dyDescent="0.2">
      <c r="A112" s="2" t="s">
        <v>51</v>
      </c>
      <c r="B112" s="38"/>
      <c r="C112" s="39"/>
      <c r="D112" s="40"/>
      <c r="E112" s="38"/>
      <c r="F112" s="39"/>
      <c r="G112" s="40"/>
    </row>
    <row r="113" spans="1:7" ht="12.75" customHeight="1" x14ac:dyDescent="0.2">
      <c r="A113" s="2" t="s">
        <v>52</v>
      </c>
      <c r="B113" s="38"/>
      <c r="C113" s="39"/>
      <c r="D113" s="40"/>
      <c r="E113" s="38"/>
      <c r="F113" s="39"/>
      <c r="G113" s="40"/>
    </row>
    <row r="114" spans="1:7" ht="12.75" customHeight="1" x14ac:dyDescent="0.2">
      <c r="A114" s="2" t="s">
        <v>53</v>
      </c>
      <c r="B114" s="38"/>
      <c r="C114" s="39"/>
      <c r="D114" s="40"/>
      <c r="E114" s="38"/>
      <c r="F114" s="39"/>
      <c r="G114" s="40"/>
    </row>
    <row r="115" spans="1:7" ht="12.75" customHeight="1" x14ac:dyDescent="0.2">
      <c r="A115" s="2" t="s">
        <v>54</v>
      </c>
      <c r="B115" s="38"/>
      <c r="C115" s="39"/>
      <c r="D115" s="40"/>
      <c r="E115" s="38"/>
      <c r="F115" s="39"/>
      <c r="G115" s="40"/>
    </row>
    <row r="116" spans="1:7" ht="12.75" customHeight="1" x14ac:dyDescent="0.2">
      <c r="A116" s="2" t="s">
        <v>55</v>
      </c>
      <c r="B116" s="38"/>
      <c r="C116" s="39"/>
      <c r="D116" s="40"/>
      <c r="E116" s="38"/>
      <c r="F116" s="39"/>
      <c r="G116" s="40"/>
    </row>
    <row r="117" spans="1:7" ht="12.75" customHeight="1" x14ac:dyDescent="0.2">
      <c r="A117" s="1" t="s">
        <v>56</v>
      </c>
      <c r="B117" s="38"/>
      <c r="C117" s="39"/>
      <c r="D117" s="40"/>
      <c r="E117" s="38"/>
      <c r="F117" s="39"/>
      <c r="G117" s="40"/>
    </row>
    <row r="118" spans="1:7" ht="12.75" customHeight="1" x14ac:dyDescent="0.2">
      <c r="A118" s="1" t="s">
        <v>57</v>
      </c>
      <c r="B118" s="38"/>
      <c r="C118" s="39"/>
      <c r="D118" s="40"/>
      <c r="E118" s="38"/>
      <c r="F118" s="39"/>
      <c r="G118" s="40"/>
    </row>
    <row r="119" spans="1:7" ht="12.75" customHeight="1" x14ac:dyDescent="0.2">
      <c r="A119" s="1" t="s">
        <v>58</v>
      </c>
      <c r="B119" s="38"/>
      <c r="C119" s="39"/>
      <c r="D119" s="40"/>
      <c r="E119" s="38"/>
      <c r="F119" s="39"/>
      <c r="G119" s="40"/>
    </row>
    <row r="120" spans="1:7" ht="12.75" customHeight="1" x14ac:dyDescent="0.2">
      <c r="A120" s="1" t="s">
        <v>59</v>
      </c>
    </row>
    <row r="121" spans="1:7" x14ac:dyDescent="0.2">
      <c r="A121" s="1" t="s">
        <v>60</v>
      </c>
    </row>
    <row r="123" spans="1:7" x14ac:dyDescent="0.2">
      <c r="F123" s="2"/>
    </row>
    <row r="124" spans="1:7" x14ac:dyDescent="0.2">
      <c r="A124" s="41" t="s">
        <v>61</v>
      </c>
      <c r="B124" s="42"/>
      <c r="C124" s="43"/>
      <c r="D124" s="44"/>
      <c r="E124" s="44"/>
    </row>
    <row r="125" spans="1:7" x14ac:dyDescent="0.2">
      <c r="A125" s="11"/>
      <c r="B125" s="6"/>
      <c r="C125" s="45"/>
    </row>
    <row r="126" spans="1:7" x14ac:dyDescent="0.2">
      <c r="A126" s="1" t="s">
        <v>33</v>
      </c>
      <c r="B126" s="6"/>
      <c r="C126" s="9">
        <v>0</v>
      </c>
    </row>
    <row r="127" spans="1:7" x14ac:dyDescent="0.2">
      <c r="B127" s="6"/>
      <c r="C127" s="45"/>
    </row>
    <row r="128" spans="1:7" x14ac:dyDescent="0.2">
      <c r="A128" s="1" t="s">
        <v>62</v>
      </c>
      <c r="B128" s="6"/>
      <c r="C128" s="46">
        <v>0</v>
      </c>
      <c r="E128" s="47" t="s">
        <v>19</v>
      </c>
      <c r="F128" s="26" t="e">
        <f>C128/C126</f>
        <v>#DIV/0!</v>
      </c>
    </row>
    <row r="129" spans="1:7" x14ac:dyDescent="0.2">
      <c r="A129" s="11"/>
    </row>
    <row r="130" spans="1:7" x14ac:dyDescent="0.2">
      <c r="A130" s="1" t="s">
        <v>35</v>
      </c>
      <c r="B130" s="12">
        <v>45</v>
      </c>
      <c r="C130" s="13" t="s">
        <v>37</v>
      </c>
      <c r="D130" s="14">
        <v>2.5000000000000001E-2</v>
      </c>
      <c r="E130" s="15"/>
      <c r="F130" s="8" t="s">
        <v>64</v>
      </c>
      <c r="G130" s="48">
        <f>L161</f>
        <v>0</v>
      </c>
    </row>
    <row r="131" spans="1:7" x14ac:dyDescent="0.2">
      <c r="A131" s="1" t="s">
        <v>36</v>
      </c>
      <c r="B131" s="18">
        <v>65</v>
      </c>
      <c r="C131" s="13" t="s">
        <v>37</v>
      </c>
      <c r="D131" s="19">
        <v>2.5000000000000001E-2</v>
      </c>
      <c r="E131" s="15"/>
      <c r="F131" s="8" t="s">
        <v>64</v>
      </c>
      <c r="G131" s="49">
        <f>N161</f>
        <v>0</v>
      </c>
    </row>
    <row r="132" spans="1:7" x14ac:dyDescent="0.2">
      <c r="B132" s="15"/>
      <c r="C132" s="13"/>
      <c r="D132" s="50"/>
      <c r="E132" s="15"/>
      <c r="F132" s="8"/>
      <c r="G132" s="51"/>
    </row>
    <row r="133" spans="1:7" x14ac:dyDescent="0.2">
      <c r="A133" s="41" t="s">
        <v>65</v>
      </c>
      <c r="B133" s="42"/>
      <c r="C133" s="43"/>
      <c r="D133" s="44"/>
      <c r="E133" s="44"/>
    </row>
    <row r="134" spans="1:7" x14ac:dyDescent="0.2">
      <c r="A134" s="11"/>
      <c r="B134" s="6"/>
      <c r="C134" s="45"/>
    </row>
    <row r="135" spans="1:7" x14ac:dyDescent="0.2">
      <c r="A135" s="1" t="s">
        <v>33</v>
      </c>
      <c r="B135" s="6"/>
      <c r="C135" s="9">
        <v>0</v>
      </c>
    </row>
    <row r="136" spans="1:7" x14ac:dyDescent="0.2">
      <c r="B136" s="6"/>
      <c r="C136" s="45"/>
    </row>
    <row r="137" spans="1:7" x14ac:dyDescent="0.2">
      <c r="A137" s="1" t="s">
        <v>35</v>
      </c>
      <c r="B137" s="12">
        <v>45</v>
      </c>
      <c r="C137" s="45" t="s">
        <v>63</v>
      </c>
      <c r="D137" s="52">
        <f>VLOOKUP(B137,A225:B320,2,0)</f>
        <v>34.229999999999997</v>
      </c>
      <c r="F137" s="1" t="s">
        <v>20</v>
      </c>
      <c r="G137" s="52">
        <f>K227</f>
        <v>3</v>
      </c>
    </row>
    <row r="138" spans="1:7" x14ac:dyDescent="0.2">
      <c r="A138" s="1" t="s">
        <v>36</v>
      </c>
      <c r="B138" s="18">
        <v>65</v>
      </c>
      <c r="C138" s="45" t="s">
        <v>63</v>
      </c>
      <c r="D138" s="53">
        <f>VLOOKUP(B138,D225:E320,2,0)</f>
        <v>21.09</v>
      </c>
      <c r="F138" s="1" t="s">
        <v>20</v>
      </c>
      <c r="G138" s="53">
        <f>L227</f>
        <v>2.9024999999999999</v>
      </c>
    </row>
    <row r="140" spans="1:7" x14ac:dyDescent="0.2">
      <c r="A140" s="1" t="s">
        <v>66</v>
      </c>
      <c r="B140" s="6"/>
      <c r="C140" s="54">
        <f>C135*G137/100</f>
        <v>0</v>
      </c>
      <c r="E140" s="47" t="s">
        <v>19</v>
      </c>
      <c r="F140" s="55" t="e">
        <f>C140/C135</f>
        <v>#DIV/0!</v>
      </c>
    </row>
    <row r="141" spans="1:7" x14ac:dyDescent="0.2">
      <c r="A141" s="1" t="s">
        <v>67</v>
      </c>
      <c r="C141" s="56">
        <f>C135*G138/100</f>
        <v>0</v>
      </c>
      <c r="E141" s="47" t="s">
        <v>19</v>
      </c>
      <c r="F141" s="57" t="e">
        <f>C141/C135</f>
        <v>#DIV/0!</v>
      </c>
    </row>
    <row r="143" spans="1:7" x14ac:dyDescent="0.2">
      <c r="C143" s="13" t="s">
        <v>37</v>
      </c>
      <c r="D143" s="14">
        <v>2.5000000000000001E-2</v>
      </c>
      <c r="E143" s="15"/>
      <c r="F143" s="8" t="s">
        <v>64</v>
      </c>
      <c r="G143" s="48">
        <f>L153</f>
        <v>0</v>
      </c>
    </row>
    <row r="144" spans="1:7" x14ac:dyDescent="0.2">
      <c r="C144" s="13" t="s">
        <v>37</v>
      </c>
      <c r="D144" s="19">
        <v>2.5000000000000001E-2</v>
      </c>
      <c r="E144" s="15"/>
      <c r="F144" s="8" t="s">
        <v>64</v>
      </c>
      <c r="G144" s="49">
        <f>N153</f>
        <v>0</v>
      </c>
    </row>
    <row r="145" spans="2:14" x14ac:dyDescent="0.2">
      <c r="B145" s="15"/>
      <c r="C145" s="13"/>
      <c r="D145" s="50"/>
      <c r="E145" s="15"/>
      <c r="F145" s="8"/>
      <c r="G145" s="51"/>
    </row>
    <row r="146" spans="2:14" hidden="1" x14ac:dyDescent="0.2">
      <c r="B146" s="15"/>
      <c r="C146" s="13"/>
      <c r="D146" s="50"/>
      <c r="E146" s="15"/>
      <c r="F146" s="8"/>
      <c r="G146" s="51"/>
    </row>
    <row r="147" spans="2:14" hidden="1" x14ac:dyDescent="0.2">
      <c r="B147" s="15"/>
      <c r="C147" s="13"/>
      <c r="D147" s="50"/>
      <c r="E147" s="15"/>
      <c r="F147" s="8"/>
      <c r="G147" s="51"/>
    </row>
    <row r="148" spans="2:14" hidden="1" x14ac:dyDescent="0.2">
      <c r="B148" s="15"/>
      <c r="C148" s="13"/>
      <c r="D148" s="50"/>
      <c r="E148" s="15"/>
      <c r="F148" s="8"/>
      <c r="G148" s="51"/>
      <c r="K148" s="1" t="b">
        <f>IF(D143=1.5%,VLOOKUP(B137,A165:F220,2,0))</f>
        <v>0</v>
      </c>
      <c r="M148" s="1" t="b">
        <f>IF(D144=1.5%,VLOOKUP(B138,H165:M220,2,0))</f>
        <v>0</v>
      </c>
      <c r="N148" s="45"/>
    </row>
    <row r="149" spans="2:14" hidden="1" x14ac:dyDescent="0.2">
      <c r="B149" s="15"/>
      <c r="C149" s="13"/>
      <c r="D149" s="50"/>
      <c r="E149" s="15"/>
      <c r="F149" s="8"/>
      <c r="G149" s="51"/>
      <c r="K149" s="1" t="b">
        <f>IF(D143=2%,VLOOKUP(B137,A165:F220,3,0))</f>
        <v>0</v>
      </c>
      <c r="M149" s="1" t="b">
        <f>IF(D144=2%,VLOOKUP(B138,H165:M220,3,0))</f>
        <v>0</v>
      </c>
    </row>
    <row r="150" spans="2:14" hidden="1" x14ac:dyDescent="0.2">
      <c r="D150" s="21"/>
      <c r="F150" s="22"/>
      <c r="K150" s="1">
        <f>IF(D143=2.5%,VLOOKUP(B137,A165:F220,4,0))</f>
        <v>22.297902000000001</v>
      </c>
      <c r="M150" s="1">
        <f>IF(D144=2.5%,VLOOKUP(B138,H165:M220,4,0))</f>
        <v>15.878878</v>
      </c>
    </row>
    <row r="151" spans="2:14" hidden="1" x14ac:dyDescent="0.2">
      <c r="K151" s="1" t="b">
        <f>IF(D143=3%,VLOOKUP(B137,A165:F220,5,0))</f>
        <v>0</v>
      </c>
      <c r="M151" s="1" t="b">
        <f>IF(D144=3%,VLOOKUP(B138,H165:M220,5,0))</f>
        <v>0</v>
      </c>
    </row>
    <row r="152" spans="2:14" hidden="1" x14ac:dyDescent="0.2">
      <c r="K152" s="1" t="b">
        <f>IF(D143=3.5%,VLOOKUP(B137,A165:F220,6,0))</f>
        <v>0</v>
      </c>
      <c r="M152" s="1" t="b">
        <f>IF(D144=3.5%,VLOOKUP(B138,H165:M220,6,0))</f>
        <v>0</v>
      </c>
    </row>
    <row r="153" spans="2:14" hidden="1" x14ac:dyDescent="0.2">
      <c r="K153" s="1">
        <f>SUM(K148:K152)</f>
        <v>22.297902000000001</v>
      </c>
      <c r="L153" s="45">
        <f>C140*K153</f>
        <v>0</v>
      </c>
      <c r="M153" s="1">
        <f>SUM(M148:M152)</f>
        <v>15.878878</v>
      </c>
      <c r="N153" s="45">
        <f>C141*M153</f>
        <v>0</v>
      </c>
    </row>
    <row r="154" spans="2:14" hidden="1" x14ac:dyDescent="0.2"/>
    <row r="155" spans="2:14" hidden="1" x14ac:dyDescent="0.2"/>
    <row r="156" spans="2:14" hidden="1" x14ac:dyDescent="0.2">
      <c r="K156" s="1" t="b">
        <f>IF(D130=1.5%,VLOOKUP(B130,A165:F220,2,0))</f>
        <v>0</v>
      </c>
      <c r="M156" s="1" t="b">
        <f>IF(D131=1.5%,VLOOKUP(B131,H165:M220,2,0))</f>
        <v>0</v>
      </c>
      <c r="N156" s="45"/>
    </row>
    <row r="157" spans="2:14" hidden="1" x14ac:dyDescent="0.2">
      <c r="K157" s="1" t="b">
        <f>IF(D130=2%,VLOOKUP(B130,A165:F220,3,0))</f>
        <v>0</v>
      </c>
      <c r="M157" s="1" t="b">
        <f>IF(D131=2%,VLOOKUP(B131,H165:M220,3,0))</f>
        <v>0</v>
      </c>
    </row>
    <row r="158" spans="2:14" hidden="1" x14ac:dyDescent="0.2">
      <c r="K158" s="1">
        <f>IF(D130=2.5%,VLOOKUP(B130,A165:F220,4,0))</f>
        <v>22.297902000000001</v>
      </c>
      <c r="M158" s="1">
        <f>IF(D131=2.5%,VLOOKUP(B131,H165:M220,4,0))</f>
        <v>15.878878</v>
      </c>
    </row>
    <row r="159" spans="2:14" hidden="1" x14ac:dyDescent="0.2">
      <c r="K159" s="1" t="b">
        <f>IF(D130=3%,VLOOKUP(B130,A165:F220,5,0))</f>
        <v>0</v>
      </c>
      <c r="M159" s="1" t="b">
        <f>IF(D131=3%,VLOOKUP(B131,H165:M220,5,0))</f>
        <v>0</v>
      </c>
    </row>
    <row r="160" spans="2:14" hidden="1" x14ac:dyDescent="0.2">
      <c r="K160" s="1" t="b">
        <f>IF(D130=3.5%,VLOOKUP(B130,A165:F220,6,0))</f>
        <v>0</v>
      </c>
      <c r="M160" s="1" t="b">
        <f>IF(D131=3.5%,VLOOKUP(B131,H165:M220,6,0))</f>
        <v>0</v>
      </c>
    </row>
    <row r="161" spans="1:14" hidden="1" x14ac:dyDescent="0.2">
      <c r="K161" s="1">
        <f>SUM(K156:K160)</f>
        <v>22.297902000000001</v>
      </c>
      <c r="L161" s="45">
        <f>C128*K161</f>
        <v>0</v>
      </c>
      <c r="M161" s="1">
        <f>SUM(M156:M160)</f>
        <v>15.878878</v>
      </c>
      <c r="N161" s="45">
        <f>C128*M161</f>
        <v>0</v>
      </c>
    </row>
    <row r="162" spans="1:14" hidden="1" x14ac:dyDescent="0.2"/>
    <row r="163" spans="1:14" hidden="1" x14ac:dyDescent="0.2"/>
    <row r="164" spans="1:14" hidden="1" x14ac:dyDescent="0.2">
      <c r="A164" s="27" t="s">
        <v>1</v>
      </c>
      <c r="B164" s="28">
        <v>1.4999999999999999E-2</v>
      </c>
      <c r="C164" s="28">
        <v>0.02</v>
      </c>
      <c r="D164" s="28">
        <v>2.5000000000000001E-2</v>
      </c>
      <c r="E164" s="28">
        <v>0.03</v>
      </c>
      <c r="F164" s="28">
        <v>3.5000000000000003E-2</v>
      </c>
      <c r="G164" s="29"/>
      <c r="H164" s="30" t="s">
        <v>2</v>
      </c>
      <c r="I164" s="28">
        <v>1.4999999999999999E-2</v>
      </c>
      <c r="J164" s="28">
        <v>0.02</v>
      </c>
      <c r="K164" s="28">
        <v>2.5000000000000001E-2</v>
      </c>
      <c r="L164" s="28">
        <v>0.03</v>
      </c>
      <c r="M164" s="28">
        <v>3.5000000000000003E-2</v>
      </c>
    </row>
    <row r="165" spans="1:14" hidden="1" x14ac:dyDescent="0.2">
      <c r="A165" s="58">
        <v>40</v>
      </c>
      <c r="B165" s="29">
        <v>28.851716</v>
      </c>
      <c r="C165" s="29">
        <v>26.370919000000001</v>
      </c>
      <c r="D165" s="29">
        <v>24.207792999999999</v>
      </c>
      <c r="E165" s="29">
        <v>22.313673000000001</v>
      </c>
      <c r="F165" s="29">
        <v>20.648223000000002</v>
      </c>
      <c r="G165" s="29"/>
      <c r="H165" s="35">
        <v>40</v>
      </c>
      <c r="I165" s="29">
        <v>31.546842999999999</v>
      </c>
      <c r="J165" s="29">
        <v>28.608718</v>
      </c>
      <c r="K165" s="29">
        <v>26.073305000000001</v>
      </c>
      <c r="L165" s="29">
        <v>23.875105999999999</v>
      </c>
      <c r="M165" s="29">
        <v>21.960446000000001</v>
      </c>
    </row>
    <row r="166" spans="1:14" hidden="1" x14ac:dyDescent="0.2">
      <c r="A166" s="58">
        <v>41</v>
      </c>
      <c r="B166" s="29">
        <v>28.324746999999999</v>
      </c>
      <c r="C166" s="29">
        <v>25.932413</v>
      </c>
      <c r="D166" s="29">
        <v>23.841379</v>
      </c>
      <c r="E166" s="29">
        <v>22.006212000000001</v>
      </c>
      <c r="F166" s="29">
        <v>20.389136000000001</v>
      </c>
      <c r="G166" s="29"/>
      <c r="H166" s="36">
        <v>41</v>
      </c>
      <c r="I166" s="29">
        <v>31.041412000000001</v>
      </c>
      <c r="J166" s="29">
        <v>28.197441000000001</v>
      </c>
      <c r="K166" s="29">
        <v>25.737214999999999</v>
      </c>
      <c r="L166" s="29">
        <v>23.599257000000001</v>
      </c>
      <c r="M166" s="29">
        <v>21.733028000000001</v>
      </c>
    </row>
    <row r="167" spans="1:14" hidden="1" x14ac:dyDescent="0.2">
      <c r="A167" s="58">
        <v>42</v>
      </c>
      <c r="B167" s="29">
        <v>27.789003999999998</v>
      </c>
      <c r="C167" s="29">
        <v>25.484408999999999</v>
      </c>
      <c r="D167" s="29">
        <v>23.465194</v>
      </c>
      <c r="E167" s="29">
        <v>21.689012000000002</v>
      </c>
      <c r="F167" s="29">
        <v>20.120545</v>
      </c>
      <c r="G167" s="29"/>
      <c r="H167" s="36">
        <v>42</v>
      </c>
      <c r="I167" s="29">
        <v>30.529194</v>
      </c>
      <c r="J167" s="29">
        <v>27.778704999999999</v>
      </c>
      <c r="K167" s="29">
        <v>25.393460999999999</v>
      </c>
      <c r="L167" s="29">
        <v>23.315842</v>
      </c>
      <c r="M167" s="29">
        <v>21.498328999999998</v>
      </c>
    </row>
    <row r="168" spans="1:14" hidden="1" x14ac:dyDescent="0.2">
      <c r="A168" s="58">
        <v>43</v>
      </c>
      <c r="B168" s="29">
        <v>27.247989</v>
      </c>
      <c r="C168" s="29">
        <v>25.030061</v>
      </c>
      <c r="D168" s="29">
        <v>23.082080000000001</v>
      </c>
      <c r="E168" s="29">
        <v>21.364642</v>
      </c>
      <c r="F168" s="29">
        <v>19.84478</v>
      </c>
      <c r="G168" s="29"/>
      <c r="H168" s="36">
        <v>43</v>
      </c>
      <c r="I168" s="29">
        <v>30.016299</v>
      </c>
      <c r="J168" s="29">
        <v>27.358036999999999</v>
      </c>
      <c r="K168" s="29">
        <v>25.047059000000001</v>
      </c>
      <c r="L168" s="29">
        <v>23.029432</v>
      </c>
      <c r="M168" s="29">
        <v>21.260535000000001</v>
      </c>
    </row>
    <row r="169" spans="1:14" hidden="1" x14ac:dyDescent="0.2">
      <c r="A169" s="58">
        <v>44</v>
      </c>
      <c r="B169" s="29">
        <v>26.702791999999999</v>
      </c>
      <c r="C169" s="29">
        <v>24.570326000000001</v>
      </c>
      <c r="D169" s="29">
        <v>22.692876999999999</v>
      </c>
      <c r="E169" s="29">
        <v>21.033835</v>
      </c>
      <c r="F169" s="29">
        <v>19.562479</v>
      </c>
      <c r="G169" s="29"/>
      <c r="H169" s="36">
        <v>44</v>
      </c>
      <c r="I169" s="29">
        <v>29.495289</v>
      </c>
      <c r="J169" s="29">
        <v>26.928623999999999</v>
      </c>
      <c r="K169" s="29">
        <v>24.691738000000001</v>
      </c>
      <c r="L169" s="29">
        <v>22.734228999999999</v>
      </c>
      <c r="M169" s="29">
        <v>21.014265999999999</v>
      </c>
    </row>
    <row r="170" spans="1:14" hidden="1" x14ac:dyDescent="0.2">
      <c r="A170" s="58">
        <v>45</v>
      </c>
      <c r="B170" s="29">
        <v>26.153874999999999</v>
      </c>
      <c r="C170" s="29">
        <v>24.105594</v>
      </c>
      <c r="D170" s="29">
        <v>22.297902000000001</v>
      </c>
      <c r="E170" s="29">
        <v>20.696843999999999</v>
      </c>
      <c r="F170" s="29">
        <v>19.273837</v>
      </c>
      <c r="G170" s="29"/>
      <c r="H170" s="35">
        <v>45</v>
      </c>
      <c r="I170" s="29">
        <v>28.968626</v>
      </c>
      <c r="J170" s="29">
        <v>26.492660999999998</v>
      </c>
      <c r="K170" s="29">
        <v>24.329454999999999</v>
      </c>
      <c r="L170" s="29">
        <v>22.431982999999999</v>
      </c>
      <c r="M170" s="29">
        <v>20.761089999999999</v>
      </c>
    </row>
    <row r="171" spans="1:14" hidden="1" x14ac:dyDescent="0.2">
      <c r="A171" s="58">
        <v>46</v>
      </c>
      <c r="B171" s="29">
        <v>25.606418999999999</v>
      </c>
      <c r="C171" s="29">
        <v>23.640623999999999</v>
      </c>
      <c r="D171" s="29">
        <v>21.901534000000002</v>
      </c>
      <c r="E171" s="29">
        <v>20.357706</v>
      </c>
      <c r="F171" s="29">
        <v>18.982586000000001</v>
      </c>
      <c r="G171" s="29"/>
      <c r="H171" s="36">
        <v>46</v>
      </c>
      <c r="I171" s="29">
        <v>28.439919</v>
      </c>
      <c r="J171" s="29">
        <v>26.053408999999998</v>
      </c>
      <c r="K171" s="29">
        <v>23.963169000000001</v>
      </c>
      <c r="L171" s="29">
        <v>22.125385999999999</v>
      </c>
      <c r="M171" s="29">
        <v>20.503466</v>
      </c>
    </row>
    <row r="172" spans="1:14" hidden="1" x14ac:dyDescent="0.2">
      <c r="A172" s="58">
        <v>47</v>
      </c>
      <c r="B172" s="29">
        <v>25.048020999999999</v>
      </c>
      <c r="C172" s="29">
        <v>23.163929</v>
      </c>
      <c r="D172" s="29">
        <v>21.493092000000001</v>
      </c>
      <c r="E172" s="29">
        <v>20.006450000000001</v>
      </c>
      <c r="F172" s="29">
        <v>18.679389</v>
      </c>
      <c r="G172" s="29"/>
      <c r="H172" s="36">
        <v>47</v>
      </c>
      <c r="I172" s="29">
        <v>27.904917999999999</v>
      </c>
      <c r="J172" s="29">
        <v>25.606946000000001</v>
      </c>
      <c r="K172" s="29">
        <v>23.589234999999999</v>
      </c>
      <c r="L172" s="29">
        <v>21.811038</v>
      </c>
      <c r="M172" s="29">
        <v>20.238211</v>
      </c>
    </row>
    <row r="173" spans="1:14" hidden="1" x14ac:dyDescent="0.2">
      <c r="A173" s="58">
        <v>48</v>
      </c>
      <c r="B173" s="29">
        <v>24.488415</v>
      </c>
      <c r="C173" s="29">
        <v>22.684450999999999</v>
      </c>
      <c r="D173" s="29">
        <v>21.08081</v>
      </c>
      <c r="E173" s="29">
        <v>19.650680999999999</v>
      </c>
      <c r="F173" s="29">
        <v>18.371285</v>
      </c>
      <c r="G173" s="29"/>
      <c r="H173" s="36">
        <v>48</v>
      </c>
      <c r="I173" s="29">
        <v>27.364301000000001</v>
      </c>
      <c r="J173" s="29">
        <v>25.153842999999998</v>
      </c>
      <c r="K173" s="29">
        <v>23.208129</v>
      </c>
      <c r="L173" s="29">
        <v>21.489329000000001</v>
      </c>
      <c r="M173" s="29">
        <v>19.965641999999999</v>
      </c>
    </row>
    <row r="174" spans="1:14" hidden="1" x14ac:dyDescent="0.2">
      <c r="A174" s="58">
        <v>49</v>
      </c>
      <c r="B174" s="29">
        <v>23.927129000000001</v>
      </c>
      <c r="C174" s="29">
        <v>22.201736</v>
      </c>
      <c r="D174" s="29">
        <v>20.664239999999999</v>
      </c>
      <c r="E174" s="29">
        <v>19.289950000000001</v>
      </c>
      <c r="F174" s="29">
        <v>18.057827</v>
      </c>
      <c r="G174" s="29"/>
      <c r="H174" s="36">
        <v>49</v>
      </c>
      <c r="I174" s="29">
        <v>26.825500999999999</v>
      </c>
      <c r="J174" s="29">
        <v>24.700908999999999</v>
      </c>
      <c r="K174" s="29">
        <v>22.826104999999998</v>
      </c>
      <c r="L174" s="29">
        <v>21.16602</v>
      </c>
      <c r="M174" s="29">
        <v>19.691084</v>
      </c>
    </row>
    <row r="175" spans="1:14" hidden="1" x14ac:dyDescent="0.2">
      <c r="A175" s="36">
        <v>50</v>
      </c>
      <c r="B175" s="29">
        <v>23.366347999999999</v>
      </c>
      <c r="C175" s="29">
        <v>21.717798999999999</v>
      </c>
      <c r="D175" s="29">
        <v>20.245235000000001</v>
      </c>
      <c r="E175" s="29">
        <v>18.925961999999998</v>
      </c>
      <c r="F175" s="29">
        <v>17.740580000000001</v>
      </c>
      <c r="G175" s="29"/>
      <c r="H175" s="36">
        <v>50</v>
      </c>
      <c r="I175" s="29">
        <v>26.281998999999999</v>
      </c>
      <c r="J175" s="29">
        <v>24.242131000000001</v>
      </c>
      <c r="K175" s="29">
        <v>22.437588000000002</v>
      </c>
      <c r="L175" s="29">
        <v>20.835923999999999</v>
      </c>
      <c r="M175" s="29">
        <v>19.409689</v>
      </c>
    </row>
    <row r="176" spans="1:14" hidden="1" x14ac:dyDescent="0.2">
      <c r="A176" s="36">
        <v>51</v>
      </c>
      <c r="B176" s="29">
        <v>22.807036</v>
      </c>
      <c r="C176" s="29">
        <v>21.233533999999999</v>
      </c>
      <c r="D176" s="29">
        <v>19.824619999999999</v>
      </c>
      <c r="E176" s="29">
        <v>18.559470000000001</v>
      </c>
      <c r="F176" s="29">
        <v>17.420234000000001</v>
      </c>
      <c r="G176" s="29"/>
      <c r="H176" s="36">
        <v>51</v>
      </c>
      <c r="I176" s="29">
        <v>25.735405</v>
      </c>
      <c r="J176" s="29">
        <v>23.778957999999999</v>
      </c>
      <c r="K176" s="29">
        <v>22.043882</v>
      </c>
      <c r="L176" s="29">
        <v>20.500209000000002</v>
      </c>
      <c r="M176" s="29">
        <v>19.122510999999999</v>
      </c>
    </row>
    <row r="177" spans="1:13" hidden="1" x14ac:dyDescent="0.2">
      <c r="A177" s="36">
        <v>52</v>
      </c>
      <c r="B177" s="29">
        <v>22.249120000000001</v>
      </c>
      <c r="C177" s="29">
        <v>20.748878000000001</v>
      </c>
      <c r="D177" s="29">
        <v>19.402328000000001</v>
      </c>
      <c r="E177" s="29">
        <v>18.190401000000001</v>
      </c>
      <c r="F177" s="29">
        <v>17.096699999999998</v>
      </c>
      <c r="G177" s="29"/>
      <c r="H177" s="36">
        <v>52</v>
      </c>
      <c r="I177" s="29">
        <v>25.186717000000002</v>
      </c>
      <c r="J177" s="29">
        <v>23.312287999999999</v>
      </c>
      <c r="K177" s="29">
        <v>21.645786000000001</v>
      </c>
      <c r="L177" s="29">
        <v>20.159590000000001</v>
      </c>
      <c r="M177" s="29">
        <v>18.830183000000002</v>
      </c>
    </row>
    <row r="178" spans="1:13" hidden="1" x14ac:dyDescent="0.2">
      <c r="A178" s="36">
        <v>53</v>
      </c>
      <c r="B178" s="29">
        <v>21.694989</v>
      </c>
      <c r="C178" s="29">
        <v>20.266069999999999</v>
      </c>
      <c r="D178" s="29">
        <v>18.980452</v>
      </c>
      <c r="E178" s="29">
        <v>17.820709000000001</v>
      </c>
      <c r="F178" s="29">
        <v>16.771809000000001</v>
      </c>
      <c r="G178" s="29"/>
      <c r="H178" s="36">
        <v>53</v>
      </c>
      <c r="I178" s="29">
        <v>24.630220000000001</v>
      </c>
      <c r="J178" s="29">
        <v>22.836791999999999</v>
      </c>
      <c r="K178" s="29">
        <v>21.238310999999999</v>
      </c>
      <c r="L178" s="29">
        <v>19.809372</v>
      </c>
      <c r="M178" s="29">
        <v>18.528279000000001</v>
      </c>
    </row>
    <row r="179" spans="1:13" hidden="1" x14ac:dyDescent="0.2">
      <c r="A179" s="36">
        <v>54</v>
      </c>
      <c r="B179" s="29">
        <v>21.136609</v>
      </c>
      <c r="C179" s="29">
        <v>19.777601000000001</v>
      </c>
      <c r="D179" s="29">
        <v>18.551947999999999</v>
      </c>
      <c r="E179" s="29">
        <v>17.443760999999999</v>
      </c>
      <c r="F179" s="29">
        <v>16.43929</v>
      </c>
      <c r="G179" s="29"/>
      <c r="H179" s="36">
        <v>54</v>
      </c>
      <c r="I179" s="29">
        <v>24.076775999999999</v>
      </c>
      <c r="J179" s="29">
        <v>22.36251</v>
      </c>
      <c r="K179" s="29">
        <v>20.830756999999998</v>
      </c>
      <c r="L179" s="29">
        <v>19.458193999999999</v>
      </c>
      <c r="M179" s="29">
        <v>18.224841000000001</v>
      </c>
    </row>
    <row r="180" spans="1:13" hidden="1" x14ac:dyDescent="0.2">
      <c r="A180" s="35">
        <v>55</v>
      </c>
      <c r="B180" s="29">
        <v>20.573595000000001</v>
      </c>
      <c r="C180" s="29">
        <v>19.283068</v>
      </c>
      <c r="D180" s="29">
        <v>18.116389000000002</v>
      </c>
      <c r="E180" s="29">
        <v>17.059104000000001</v>
      </c>
      <c r="F180" s="29">
        <v>16.098669000000001</v>
      </c>
      <c r="G180" s="29"/>
      <c r="H180" s="35">
        <v>55</v>
      </c>
      <c r="I180" s="29">
        <v>23.517213000000002</v>
      </c>
      <c r="J180" s="29">
        <v>21.880914000000001</v>
      </c>
      <c r="K180" s="29">
        <v>20.415161000000001</v>
      </c>
      <c r="L180" s="29">
        <v>19.098595</v>
      </c>
      <c r="M180" s="29">
        <v>17.912859000000001</v>
      </c>
    </row>
    <row r="181" spans="1:13" hidden="1" x14ac:dyDescent="0.2">
      <c r="A181" s="36">
        <v>56</v>
      </c>
      <c r="B181" s="29">
        <v>20.009972000000001</v>
      </c>
      <c r="C181" s="29">
        <v>18.786216</v>
      </c>
      <c r="D181" s="29">
        <v>17.677253</v>
      </c>
      <c r="E181" s="29">
        <v>16.669969999999999</v>
      </c>
      <c r="F181" s="29">
        <v>15.752948999999999</v>
      </c>
      <c r="G181" s="29"/>
      <c r="H181" s="36">
        <v>56</v>
      </c>
      <c r="I181" s="29">
        <v>22.949691999999999</v>
      </c>
      <c r="J181" s="29">
        <v>21.390232000000001</v>
      </c>
      <c r="K181" s="29">
        <v>19.989809000000001</v>
      </c>
      <c r="L181" s="29">
        <v>18.728909000000002</v>
      </c>
      <c r="M181" s="29">
        <v>17.590707999999999</v>
      </c>
    </row>
    <row r="182" spans="1:13" hidden="1" x14ac:dyDescent="0.2">
      <c r="A182" s="36">
        <v>57</v>
      </c>
      <c r="B182" s="29">
        <v>19.447309000000001</v>
      </c>
      <c r="C182" s="29">
        <v>18.288506999999999</v>
      </c>
      <c r="D182" s="29">
        <v>17.235900000000001</v>
      </c>
      <c r="E182" s="29">
        <v>16.277616999999999</v>
      </c>
      <c r="F182" s="29">
        <v>15.40329</v>
      </c>
      <c r="G182" s="29"/>
      <c r="H182" s="36">
        <v>57</v>
      </c>
      <c r="I182" s="29">
        <v>22.385127000000001</v>
      </c>
      <c r="J182" s="29">
        <v>20.900604000000001</v>
      </c>
      <c r="K182" s="29">
        <v>19.564138</v>
      </c>
      <c r="L182" s="29">
        <v>18.357935999999999</v>
      </c>
      <c r="M182" s="29">
        <v>17.266614000000001</v>
      </c>
    </row>
    <row r="183" spans="1:13" hidden="1" x14ac:dyDescent="0.2">
      <c r="A183" s="36">
        <v>58</v>
      </c>
      <c r="B183" s="29">
        <v>18.887073999999998</v>
      </c>
      <c r="C183" s="29">
        <v>17.791326000000002</v>
      </c>
      <c r="D183" s="29">
        <v>16.793626</v>
      </c>
      <c r="E183" s="29">
        <v>15.883253</v>
      </c>
      <c r="F183" s="29">
        <v>15.050818</v>
      </c>
      <c r="G183" s="29"/>
      <c r="H183" s="36">
        <v>58</v>
      </c>
      <c r="I183" s="29">
        <v>21.811467</v>
      </c>
      <c r="J183" s="29">
        <v>20.400758</v>
      </c>
      <c r="K183" s="29">
        <v>19.127565000000001</v>
      </c>
      <c r="L183" s="29">
        <v>17.975712999999999</v>
      </c>
      <c r="M183" s="29">
        <v>16.931170999999999</v>
      </c>
    </row>
    <row r="184" spans="1:13" hidden="1" x14ac:dyDescent="0.2">
      <c r="A184" s="36">
        <v>59</v>
      </c>
      <c r="B184" s="29">
        <v>18.328738999999999</v>
      </c>
      <c r="C184" s="29">
        <v>17.294184999999999</v>
      </c>
      <c r="D184" s="29">
        <v>16.349966999999999</v>
      </c>
      <c r="E184" s="29">
        <v>15.48643</v>
      </c>
      <c r="F184" s="29">
        <v>14.695091</v>
      </c>
      <c r="G184" s="29"/>
      <c r="H184" s="36">
        <v>59</v>
      </c>
      <c r="I184" s="29">
        <v>21.234884000000001</v>
      </c>
      <c r="J184" s="29">
        <v>19.896408999999998</v>
      </c>
      <c r="K184" s="29">
        <v>18.685386999999999</v>
      </c>
      <c r="L184" s="29">
        <v>17.587153000000001</v>
      </c>
      <c r="M184" s="29">
        <v>16.588943</v>
      </c>
    </row>
    <row r="185" spans="1:13" hidden="1" x14ac:dyDescent="0.2">
      <c r="A185" s="35">
        <v>60</v>
      </c>
      <c r="B185" s="29">
        <v>17.764427999999999</v>
      </c>
      <c r="C185" s="29">
        <v>16.789632000000001</v>
      </c>
      <c r="D185" s="29">
        <v>15.897850999999999</v>
      </c>
      <c r="E185" s="29">
        <v>15.080412000000001</v>
      </c>
      <c r="F185" s="29">
        <v>14.329677</v>
      </c>
      <c r="G185" s="29"/>
      <c r="H185" s="35">
        <v>60</v>
      </c>
      <c r="I185" s="29">
        <v>20.651837</v>
      </c>
      <c r="J185" s="29">
        <v>19.384197</v>
      </c>
      <c r="K185" s="29">
        <v>18.234400999999998</v>
      </c>
      <c r="L185" s="29">
        <v>17.18919</v>
      </c>
      <c r="M185" s="29">
        <v>16.236986999999999</v>
      </c>
    </row>
    <row r="186" spans="1:13" hidden="1" x14ac:dyDescent="0.2">
      <c r="A186" s="36">
        <v>61</v>
      </c>
      <c r="B186" s="29">
        <v>17.203600999999999</v>
      </c>
      <c r="C186" s="29">
        <v>16.286584999999999</v>
      </c>
      <c r="D186" s="29">
        <v>15.445684999999999</v>
      </c>
      <c r="E186" s="29">
        <v>14.673135</v>
      </c>
      <c r="F186" s="29">
        <v>13.962076</v>
      </c>
      <c r="G186" s="29"/>
      <c r="H186" s="36">
        <v>61</v>
      </c>
      <c r="I186" s="29">
        <v>20.063592</v>
      </c>
      <c r="J186" s="29">
        <v>18.865257</v>
      </c>
      <c r="K186" s="29">
        <v>17.775614000000001</v>
      </c>
      <c r="L186" s="29">
        <v>16.782710000000002</v>
      </c>
      <c r="M186" s="29">
        <v>15.876077</v>
      </c>
    </row>
    <row r="187" spans="1:13" hidden="1" x14ac:dyDescent="0.2">
      <c r="A187" s="36">
        <v>62</v>
      </c>
      <c r="B187" s="29">
        <v>16.644914</v>
      </c>
      <c r="C187" s="29">
        <v>15.783784000000001</v>
      </c>
      <c r="D187" s="29">
        <v>14.992276</v>
      </c>
      <c r="E187" s="29">
        <v>14.263457000000001</v>
      </c>
      <c r="F187" s="29">
        <v>13.591184999999999</v>
      </c>
      <c r="G187" s="29"/>
      <c r="H187" s="36">
        <v>62</v>
      </c>
      <c r="I187" s="29">
        <v>19.471278000000002</v>
      </c>
      <c r="J187" s="29">
        <v>18.340605</v>
      </c>
      <c r="K187" s="29">
        <v>17.309930000000001</v>
      </c>
      <c r="L187" s="29">
        <v>16.368509</v>
      </c>
      <c r="M187" s="29">
        <v>15.506907</v>
      </c>
    </row>
    <row r="188" spans="1:13" hidden="1" x14ac:dyDescent="0.2">
      <c r="A188" s="36">
        <v>63</v>
      </c>
      <c r="B188" s="29">
        <v>16.090156</v>
      </c>
      <c r="C188" s="29">
        <v>15.282938</v>
      </c>
      <c r="D188" s="29">
        <v>14.539248000000001</v>
      </c>
      <c r="E188" s="29">
        <v>13.852914999999999</v>
      </c>
      <c r="F188" s="29">
        <v>13.218455000000001</v>
      </c>
      <c r="G188" s="29"/>
      <c r="H188" s="36">
        <v>63</v>
      </c>
      <c r="I188" s="29">
        <v>18.878048</v>
      </c>
      <c r="J188" s="29">
        <v>17.813181</v>
      </c>
      <c r="K188" s="29">
        <v>16.840083</v>
      </c>
      <c r="L188" s="29">
        <v>15.949128999999999</v>
      </c>
      <c r="M188" s="29">
        <v>15.131838999999999</v>
      </c>
    </row>
    <row r="189" spans="1:13" hidden="1" x14ac:dyDescent="0.2">
      <c r="A189" s="36">
        <v>64</v>
      </c>
      <c r="B189" s="29">
        <v>15.530455</v>
      </c>
      <c r="C189" s="29">
        <v>14.775613</v>
      </c>
      <c r="D189" s="29">
        <v>14.078559</v>
      </c>
      <c r="E189" s="29">
        <v>13.433820000000001</v>
      </c>
      <c r="F189" s="29">
        <v>12.836516</v>
      </c>
      <c r="G189" s="29"/>
      <c r="H189" s="36">
        <v>64</v>
      </c>
      <c r="I189" s="29">
        <v>18.284120999999999</v>
      </c>
      <c r="J189" s="29">
        <v>17.283176999999998</v>
      </c>
      <c r="K189" s="29">
        <v>16.366230999999999</v>
      </c>
      <c r="L189" s="29">
        <v>15.524686000000001</v>
      </c>
      <c r="M189" s="29">
        <v>14.750944</v>
      </c>
    </row>
    <row r="190" spans="1:13" hidden="1" x14ac:dyDescent="0.2">
      <c r="A190" s="35">
        <v>65</v>
      </c>
      <c r="B190" s="29">
        <v>14.971385</v>
      </c>
      <c r="C190" s="29">
        <v>14.267080999999999</v>
      </c>
      <c r="D190" s="29">
        <v>13.615192</v>
      </c>
      <c r="E190" s="29">
        <v>13.010878</v>
      </c>
      <c r="F190" s="29">
        <v>12.449816</v>
      </c>
      <c r="G190" s="29"/>
      <c r="H190" s="35">
        <v>65</v>
      </c>
      <c r="I190" s="29">
        <v>17.679005</v>
      </c>
      <c r="J190" s="29">
        <v>16.740627</v>
      </c>
      <c r="K190" s="29">
        <v>15.878878</v>
      </c>
      <c r="L190" s="29">
        <v>15.086107999999999</v>
      </c>
      <c r="M190" s="29">
        <v>14.355537999999999</v>
      </c>
    </row>
    <row r="191" spans="1:13" hidden="1" x14ac:dyDescent="0.2">
      <c r="A191" s="36">
        <v>66</v>
      </c>
      <c r="B191" s="29">
        <v>14.422262</v>
      </c>
      <c r="C191" s="29">
        <v>13.766246000000001</v>
      </c>
      <c r="D191" s="29">
        <v>13.157653</v>
      </c>
      <c r="E191" s="29">
        <v>12.592221</v>
      </c>
      <c r="F191" s="29">
        <v>12.066129</v>
      </c>
      <c r="G191" s="29"/>
      <c r="H191" s="36">
        <v>66</v>
      </c>
      <c r="I191" s="29">
        <v>17.083110000000001</v>
      </c>
      <c r="J191" s="29">
        <v>16.204826000000001</v>
      </c>
      <c r="K191" s="29">
        <v>15.396283</v>
      </c>
      <c r="L191" s="29">
        <v>14.650696</v>
      </c>
      <c r="M191" s="29">
        <v>13.962033999999999</v>
      </c>
    </row>
    <row r="192" spans="1:13" hidden="1" x14ac:dyDescent="0.2">
      <c r="A192" s="36">
        <v>67</v>
      </c>
      <c r="B192" s="29">
        <v>13.869396999999999</v>
      </c>
      <c r="C192" s="29">
        <v>13.260062</v>
      </c>
      <c r="D192" s="29">
        <v>12.693485000000001</v>
      </c>
      <c r="E192" s="29">
        <v>12.165924</v>
      </c>
      <c r="F192" s="29">
        <v>11.674018</v>
      </c>
      <c r="G192" s="29"/>
      <c r="H192" s="36">
        <v>67</v>
      </c>
      <c r="I192" s="29">
        <v>16.470412</v>
      </c>
      <c r="J192" s="29">
        <v>15.651066</v>
      </c>
      <c r="K192" s="29">
        <v>14.894938</v>
      </c>
      <c r="L192" s="29">
        <v>14.196038</v>
      </c>
      <c r="M192" s="29">
        <v>13.549022000000001</v>
      </c>
    </row>
    <row r="193" spans="1:13" hidden="1" x14ac:dyDescent="0.2">
      <c r="A193" s="36">
        <v>68</v>
      </c>
      <c r="B193" s="29">
        <v>13.314881</v>
      </c>
      <c r="C193" s="29">
        <v>12.750496</v>
      </c>
      <c r="D193" s="29">
        <v>12.224525</v>
      </c>
      <c r="E193" s="29">
        <v>11.733699</v>
      </c>
      <c r="F193" s="29">
        <v>11.275071000000001</v>
      </c>
      <c r="G193" s="29"/>
      <c r="H193" s="36">
        <v>68</v>
      </c>
      <c r="I193" s="29">
        <v>15.856857</v>
      </c>
      <c r="J193" s="29">
        <v>15.094408</v>
      </c>
      <c r="K193" s="29">
        <v>14.389077</v>
      </c>
      <c r="L193" s="29">
        <v>13.735595</v>
      </c>
      <c r="M193" s="29">
        <v>13.129250000000001</v>
      </c>
    </row>
    <row r="194" spans="1:13" hidden="1" x14ac:dyDescent="0.2">
      <c r="A194" s="36">
        <v>69</v>
      </c>
      <c r="B194" s="29">
        <v>12.757300000000001</v>
      </c>
      <c r="C194" s="29">
        <v>12.236162999999999</v>
      </c>
      <c r="D194" s="29">
        <v>11.749407</v>
      </c>
      <c r="E194" s="29">
        <v>11.294185000000001</v>
      </c>
      <c r="F194" s="29">
        <v>10.867927</v>
      </c>
      <c r="G194" s="29"/>
      <c r="H194" s="36">
        <v>69</v>
      </c>
      <c r="I194" s="29">
        <v>15.248955</v>
      </c>
      <c r="J194" s="29">
        <v>14.541052000000001</v>
      </c>
      <c r="K194" s="29">
        <v>13.884599</v>
      </c>
      <c r="L194" s="29">
        <v>13.274979</v>
      </c>
      <c r="M194" s="29">
        <v>12.708049000000001</v>
      </c>
    </row>
    <row r="195" spans="1:13" hidden="1" x14ac:dyDescent="0.2">
      <c r="A195" s="35">
        <v>70</v>
      </c>
      <c r="B195" s="29">
        <v>12.205988</v>
      </c>
      <c r="C195" s="29">
        <v>11.726011</v>
      </c>
      <c r="D195" s="29">
        <v>11.276702</v>
      </c>
      <c r="E195" s="29">
        <v>10.855594</v>
      </c>
      <c r="F195" s="29">
        <v>10.460452999999999</v>
      </c>
      <c r="G195" s="29"/>
      <c r="H195" s="35">
        <v>70</v>
      </c>
      <c r="I195" s="29">
        <v>14.635071</v>
      </c>
      <c r="J195" s="29">
        <v>13.979896999999999</v>
      </c>
      <c r="K195" s="29">
        <v>13.370884999999999</v>
      </c>
      <c r="L195" s="29">
        <v>12.804005</v>
      </c>
      <c r="M195" s="29">
        <v>12.275634999999999</v>
      </c>
    </row>
    <row r="196" spans="1:13" hidden="1" x14ac:dyDescent="0.2">
      <c r="A196" s="36">
        <v>71</v>
      </c>
      <c r="B196" s="29">
        <v>11.657197</v>
      </c>
      <c r="C196" s="29">
        <v>11.21646</v>
      </c>
      <c r="D196" s="29">
        <v>10.802975999999999</v>
      </c>
      <c r="E196" s="29">
        <v>10.414617</v>
      </c>
      <c r="F196" s="29">
        <v>10.049448999999999</v>
      </c>
      <c r="G196" s="29"/>
      <c r="H196" s="36">
        <v>71</v>
      </c>
      <c r="I196" s="29">
        <v>14.022012</v>
      </c>
      <c r="J196" s="29">
        <v>13.41741</v>
      </c>
      <c r="K196" s="29">
        <v>12.854069000000001</v>
      </c>
      <c r="L196" s="29">
        <v>12.32849</v>
      </c>
      <c r="M196" s="29">
        <v>11.837517999999999</v>
      </c>
    </row>
    <row r="197" spans="1:13" hidden="1" x14ac:dyDescent="0.2">
      <c r="A197" s="36">
        <v>72</v>
      </c>
      <c r="B197" s="29">
        <v>11.106617</v>
      </c>
      <c r="C197" s="29">
        <v>10.703355</v>
      </c>
      <c r="D197" s="29">
        <v>10.324206</v>
      </c>
      <c r="E197" s="29">
        <v>9.9673429999999996</v>
      </c>
      <c r="F197" s="29">
        <v>9.6311009999999992</v>
      </c>
      <c r="G197" s="29"/>
      <c r="H197" s="36">
        <v>72</v>
      </c>
      <c r="I197" s="29">
        <v>13.404386000000001</v>
      </c>
      <c r="J197" s="29">
        <v>12.848404</v>
      </c>
      <c r="K197" s="29">
        <v>12.329143999999999</v>
      </c>
      <c r="L197" s="29">
        <v>11.843583000000001</v>
      </c>
      <c r="M197" s="29">
        <v>11.388984000000001</v>
      </c>
    </row>
    <row r="198" spans="1:13" hidden="1" x14ac:dyDescent="0.2">
      <c r="A198" s="36">
        <v>73</v>
      </c>
      <c r="B198" s="29">
        <v>10.562097</v>
      </c>
      <c r="C198" s="29">
        <v>10.194255</v>
      </c>
      <c r="D198" s="29">
        <v>9.8476649999999992</v>
      </c>
      <c r="E198" s="29">
        <v>9.5207669999999993</v>
      </c>
      <c r="F198" s="29">
        <v>9.2121329999999997</v>
      </c>
      <c r="G198" s="29"/>
      <c r="H198" s="36">
        <v>73</v>
      </c>
      <c r="I198" s="29">
        <v>12.797656999999999</v>
      </c>
      <c r="J198" s="29">
        <v>12.287704</v>
      </c>
      <c r="K198" s="29">
        <v>11.810321999999999</v>
      </c>
      <c r="L198" s="29">
        <v>11.362907</v>
      </c>
      <c r="M198" s="29">
        <v>10.943098000000001</v>
      </c>
    </row>
    <row r="199" spans="1:13" hidden="1" x14ac:dyDescent="0.2">
      <c r="A199" s="36">
        <v>74</v>
      </c>
      <c r="B199" s="29">
        <v>10.020609</v>
      </c>
      <c r="C199" s="29">
        <v>9.6862560000000002</v>
      </c>
      <c r="D199" s="29">
        <v>9.3705529999999992</v>
      </c>
      <c r="E199" s="29">
        <v>9.0721740000000004</v>
      </c>
      <c r="F199" s="29">
        <v>8.7899019999999997</v>
      </c>
      <c r="G199" s="29"/>
      <c r="H199" s="36">
        <v>74</v>
      </c>
      <c r="I199" s="29">
        <v>12.189387999999999</v>
      </c>
      <c r="J199" s="29">
        <v>11.723401000000001</v>
      </c>
      <c r="K199" s="29">
        <v>11.286168</v>
      </c>
      <c r="L199" s="29">
        <v>10.875463</v>
      </c>
      <c r="M199" s="29">
        <v>10.489257</v>
      </c>
    </row>
    <row r="200" spans="1:13" hidden="1" x14ac:dyDescent="0.2">
      <c r="A200" s="36">
        <v>75</v>
      </c>
      <c r="B200" s="29">
        <v>9.5038929999999997</v>
      </c>
      <c r="C200" s="29">
        <v>9.2004470000000005</v>
      </c>
      <c r="D200" s="29">
        <v>8.9133300000000002</v>
      </c>
      <c r="E200" s="29">
        <v>8.6414170000000006</v>
      </c>
      <c r="F200" s="29">
        <v>8.3836739999999992</v>
      </c>
      <c r="G200" s="29"/>
      <c r="H200" s="36">
        <v>75</v>
      </c>
      <c r="I200" s="29">
        <v>11.574221</v>
      </c>
      <c r="J200" s="29">
        <v>11.150292</v>
      </c>
      <c r="K200" s="29">
        <v>10.751616</v>
      </c>
      <c r="L200" s="29">
        <v>10.376298</v>
      </c>
      <c r="M200" s="29">
        <v>10.022607000000001</v>
      </c>
    </row>
    <row r="201" spans="1:13" hidden="1" x14ac:dyDescent="0.2">
      <c r="A201" s="36">
        <v>76</v>
      </c>
      <c r="B201" s="29">
        <v>8.9923950000000001</v>
      </c>
      <c r="C201" s="29">
        <v>8.7180040000000005</v>
      </c>
      <c r="D201" s="29">
        <v>8.4578480000000003</v>
      </c>
      <c r="E201" s="29">
        <v>8.2109760000000005</v>
      </c>
      <c r="F201" s="29">
        <v>7.9765119999999996</v>
      </c>
      <c r="G201" s="29"/>
      <c r="H201" s="36">
        <v>76</v>
      </c>
      <c r="I201" s="29">
        <v>10.974895999999999</v>
      </c>
      <c r="J201" s="29">
        <v>10.59029</v>
      </c>
      <c r="K201" s="29">
        <v>10.227781999999999</v>
      </c>
      <c r="L201" s="29">
        <v>9.8857649999999992</v>
      </c>
      <c r="M201" s="29">
        <v>9.5627689999999994</v>
      </c>
    </row>
    <row r="202" spans="1:13" hidden="1" x14ac:dyDescent="0.2">
      <c r="A202" s="36">
        <v>77</v>
      </c>
      <c r="B202" s="29">
        <v>8.4888159999999999</v>
      </c>
      <c r="C202" s="29">
        <v>8.2415760000000002</v>
      </c>
      <c r="D202" s="29">
        <v>8.006691</v>
      </c>
      <c r="E202" s="29">
        <v>7.7833610000000002</v>
      </c>
      <c r="F202" s="29">
        <v>7.5708510000000002</v>
      </c>
      <c r="G202" s="29"/>
      <c r="H202" s="36">
        <v>77</v>
      </c>
      <c r="I202" s="29">
        <v>10.382517</v>
      </c>
      <c r="J202" s="29">
        <v>10.034886999999999</v>
      </c>
      <c r="K202" s="29">
        <v>9.7065059999999992</v>
      </c>
      <c r="L202" s="29">
        <v>9.3960179999999998</v>
      </c>
      <c r="M202" s="29">
        <v>9.1021809999999999</v>
      </c>
    </row>
    <row r="203" spans="1:13" hidden="1" x14ac:dyDescent="0.2">
      <c r="A203" s="36">
        <v>78</v>
      </c>
      <c r="B203" s="29">
        <v>8.0080419999999997</v>
      </c>
      <c r="C203" s="29">
        <v>7.7857010000000004</v>
      </c>
      <c r="D203" s="29">
        <v>7.5740530000000001</v>
      </c>
      <c r="E203" s="29">
        <v>7.3724299999999996</v>
      </c>
      <c r="F203" s="29">
        <v>7.1802130000000002</v>
      </c>
      <c r="G203" s="29"/>
      <c r="H203" s="36">
        <v>78</v>
      </c>
      <c r="I203" s="29">
        <v>9.7917590000000008</v>
      </c>
      <c r="J203" s="29">
        <v>9.4789539999999999</v>
      </c>
      <c r="K203" s="29">
        <v>9.1828269999999996</v>
      </c>
      <c r="L203" s="29">
        <v>8.9022419999999993</v>
      </c>
      <c r="M203" s="29">
        <v>8.6361550000000005</v>
      </c>
    </row>
    <row r="204" spans="1:13" hidden="1" x14ac:dyDescent="0.2">
      <c r="A204" s="36">
        <v>79</v>
      </c>
      <c r="B204" s="29">
        <v>7.5401379999999998</v>
      </c>
      <c r="C204" s="29">
        <v>7.3408369999999996</v>
      </c>
      <c r="D204" s="29">
        <v>7.1507529999999999</v>
      </c>
      <c r="E204" s="29">
        <v>6.9693310000000004</v>
      </c>
      <c r="F204" s="29">
        <v>6.7960539999999998</v>
      </c>
      <c r="G204" s="29"/>
      <c r="H204" s="36">
        <v>79</v>
      </c>
      <c r="I204" s="29">
        <v>9.2213499999999993</v>
      </c>
      <c r="J204" s="29">
        <v>8.9406750000000006</v>
      </c>
      <c r="K204" s="29">
        <v>8.6743959999999998</v>
      </c>
      <c r="L204" s="29">
        <v>8.4215680000000006</v>
      </c>
      <c r="M204" s="29">
        <v>8.1813160000000007</v>
      </c>
    </row>
    <row r="205" spans="1:13" hidden="1" x14ac:dyDescent="0.2">
      <c r="A205" s="36">
        <v>80</v>
      </c>
      <c r="B205" s="29">
        <v>7.0827239999999998</v>
      </c>
      <c r="C205" s="29">
        <v>6.904731</v>
      </c>
      <c r="D205" s="29">
        <v>6.7346490000000001</v>
      </c>
      <c r="E205" s="29">
        <v>6.5720179999999999</v>
      </c>
      <c r="F205" s="29">
        <v>6.4164079999999997</v>
      </c>
      <c r="G205" s="29"/>
      <c r="H205" s="36">
        <v>80</v>
      </c>
      <c r="I205" s="29">
        <v>8.6581340000000004</v>
      </c>
      <c r="J205" s="29">
        <v>8.4073849999999997</v>
      </c>
      <c r="K205" s="29">
        <v>8.1690000000000005</v>
      </c>
      <c r="L205" s="29">
        <v>7.9421939999999998</v>
      </c>
      <c r="M205" s="29">
        <v>7.7262399999999998</v>
      </c>
    </row>
    <row r="206" spans="1:13" hidden="1" x14ac:dyDescent="0.2">
      <c r="A206" s="36">
        <v>81</v>
      </c>
      <c r="B206" s="29">
        <v>6.646001</v>
      </c>
      <c r="C206" s="29">
        <v>6.4874140000000002</v>
      </c>
      <c r="D206" s="29">
        <v>6.3355959999999998</v>
      </c>
      <c r="E206" s="29">
        <v>6.1901679999999999</v>
      </c>
      <c r="F206" s="29">
        <v>6.0507730000000004</v>
      </c>
      <c r="G206" s="29"/>
      <c r="H206" s="36">
        <v>81</v>
      </c>
      <c r="I206" s="29">
        <v>8.1239070000000009</v>
      </c>
      <c r="J206" s="29">
        <v>7.900353</v>
      </c>
      <c r="K206" s="29">
        <v>7.6873870000000002</v>
      </c>
      <c r="L206" s="29">
        <v>7.4843599999999997</v>
      </c>
      <c r="M206" s="29">
        <v>7.2906690000000003</v>
      </c>
    </row>
    <row r="207" spans="1:13" hidden="1" x14ac:dyDescent="0.2">
      <c r="A207" s="36">
        <v>82</v>
      </c>
      <c r="B207" s="29">
        <v>6.2111980000000004</v>
      </c>
      <c r="C207" s="29">
        <v>6.0706300000000004</v>
      </c>
      <c r="D207" s="29">
        <v>5.9358219999999999</v>
      </c>
      <c r="E207" s="29">
        <v>5.8064590000000003</v>
      </c>
      <c r="F207" s="29">
        <v>5.6822520000000001</v>
      </c>
      <c r="G207" s="29"/>
      <c r="H207" s="36">
        <v>82</v>
      </c>
      <c r="I207" s="29">
        <v>7.5984189999999998</v>
      </c>
      <c r="J207" s="29">
        <v>7.4000159999999999</v>
      </c>
      <c r="K207" s="29">
        <v>7.2106329999999996</v>
      </c>
      <c r="L207" s="29">
        <v>7.0297359999999998</v>
      </c>
      <c r="M207" s="29">
        <v>6.8568290000000003</v>
      </c>
    </row>
    <row r="208" spans="1:13" hidden="1" x14ac:dyDescent="0.2">
      <c r="A208" s="36">
        <v>83</v>
      </c>
      <c r="B208" s="29">
        <v>5.798889</v>
      </c>
      <c r="C208" s="29">
        <v>5.6745359999999998</v>
      </c>
      <c r="D208" s="29">
        <v>5.5550699999999997</v>
      </c>
      <c r="E208" s="29">
        <v>5.4402350000000004</v>
      </c>
      <c r="F208" s="29">
        <v>5.3297920000000003</v>
      </c>
      <c r="G208" s="29"/>
      <c r="H208" s="36">
        <v>83</v>
      </c>
      <c r="I208" s="29">
        <v>7.087466</v>
      </c>
      <c r="J208" s="29">
        <v>6.9120799999999996</v>
      </c>
      <c r="K208" s="29">
        <v>6.7443400000000002</v>
      </c>
      <c r="L208" s="29">
        <v>6.583812</v>
      </c>
      <c r="M208" s="29">
        <v>6.4300879999999996</v>
      </c>
    </row>
    <row r="209" spans="1:13" hidden="1" x14ac:dyDescent="0.2">
      <c r="A209" s="36">
        <v>84</v>
      </c>
      <c r="B209" s="29">
        <v>5.4084199999999996</v>
      </c>
      <c r="C209" s="29">
        <v>5.2986180000000003</v>
      </c>
      <c r="D209" s="29">
        <v>5.1929540000000003</v>
      </c>
      <c r="E209" s="29">
        <v>5.0912179999999996</v>
      </c>
      <c r="F209" s="29">
        <v>4.9932150000000002</v>
      </c>
      <c r="G209" s="29"/>
      <c r="H209" s="36">
        <v>84</v>
      </c>
      <c r="I209" s="29">
        <v>6.609591</v>
      </c>
      <c r="J209" s="29">
        <v>6.4547650000000001</v>
      </c>
      <c r="K209" s="29">
        <v>6.3064090000000004</v>
      </c>
      <c r="L209" s="29">
        <v>6.1641680000000001</v>
      </c>
      <c r="M209" s="29">
        <v>6.0277099999999999</v>
      </c>
    </row>
    <row r="210" spans="1:13" hidden="1" x14ac:dyDescent="0.2">
      <c r="A210" s="36">
        <v>85</v>
      </c>
      <c r="B210" s="29">
        <v>5.0459009999999997</v>
      </c>
      <c r="C210" s="29">
        <v>4.9490059999999998</v>
      </c>
      <c r="D210" s="29">
        <v>4.8556090000000003</v>
      </c>
      <c r="E210" s="29">
        <v>4.7655399999999997</v>
      </c>
      <c r="F210" s="29">
        <v>4.6786399999999997</v>
      </c>
      <c r="G210" s="29"/>
      <c r="H210" s="36">
        <v>85</v>
      </c>
      <c r="I210" s="29">
        <v>6.1472860000000003</v>
      </c>
      <c r="J210" s="29">
        <v>6.0111340000000002</v>
      </c>
      <c r="K210" s="29">
        <v>5.8804319999999999</v>
      </c>
      <c r="L210" s="29">
        <v>5.754893</v>
      </c>
      <c r="M210" s="29">
        <v>5.6342449999999999</v>
      </c>
    </row>
    <row r="211" spans="1:13" hidden="1" x14ac:dyDescent="0.2">
      <c r="A211" s="36">
        <v>86</v>
      </c>
      <c r="B211" s="29">
        <v>4.6993330000000002</v>
      </c>
      <c r="C211" s="29">
        <v>4.6140559999999997</v>
      </c>
      <c r="D211" s="29">
        <v>4.5317280000000002</v>
      </c>
      <c r="E211" s="29">
        <v>4.4522110000000001</v>
      </c>
      <c r="F211" s="29">
        <v>4.3753739999999999</v>
      </c>
      <c r="G211" s="29"/>
      <c r="H211" s="36">
        <v>86</v>
      </c>
      <c r="I211" s="29">
        <v>5.7049010000000004</v>
      </c>
      <c r="J211" s="29">
        <v>5.5855370000000004</v>
      </c>
      <c r="K211" s="29">
        <v>5.4707470000000002</v>
      </c>
      <c r="L211" s="29">
        <v>5.3602990000000004</v>
      </c>
      <c r="M211" s="29">
        <v>5.2539730000000002</v>
      </c>
    </row>
    <row r="212" spans="1:13" hidden="1" x14ac:dyDescent="0.2">
      <c r="A212" s="36">
        <v>87</v>
      </c>
      <c r="B212" s="29">
        <v>4.3740329999999998</v>
      </c>
      <c r="C212" s="29">
        <v>4.2990839999999997</v>
      </c>
      <c r="D212" s="29">
        <v>4.2266159999999999</v>
      </c>
      <c r="E212" s="29">
        <v>4.156517</v>
      </c>
      <c r="F212" s="29">
        <v>4.0886810000000002</v>
      </c>
      <c r="G212" s="29"/>
      <c r="H212" s="36">
        <v>87</v>
      </c>
      <c r="I212" s="29">
        <v>5.3003869999999997</v>
      </c>
      <c r="J212" s="29">
        <v>5.1957139999999997</v>
      </c>
      <c r="K212" s="29">
        <v>5.0948789999999997</v>
      </c>
      <c r="L212" s="29">
        <v>4.9976929999999999</v>
      </c>
      <c r="M212" s="29">
        <v>4.9039809999999999</v>
      </c>
    </row>
    <row r="213" spans="1:13" hidden="1" x14ac:dyDescent="0.2">
      <c r="A213" s="36">
        <v>88</v>
      </c>
      <c r="B213" s="29">
        <v>4.0821319999999996</v>
      </c>
      <c r="C213" s="29">
        <v>4.0161610000000003</v>
      </c>
      <c r="D213" s="29">
        <v>3.95228</v>
      </c>
      <c r="E213" s="29">
        <v>3.8903979999999998</v>
      </c>
      <c r="F213" s="29">
        <v>3.8304299999999998</v>
      </c>
      <c r="G213" s="29"/>
      <c r="H213" s="36">
        <v>88</v>
      </c>
      <c r="I213" s="29">
        <v>4.9203809999999999</v>
      </c>
      <c r="J213" s="29">
        <v>4.8287610000000001</v>
      </c>
      <c r="K213" s="29">
        <v>4.7403529999999998</v>
      </c>
      <c r="L213" s="29">
        <v>4.6550060000000002</v>
      </c>
      <c r="M213" s="29">
        <v>4.5725769999999999</v>
      </c>
    </row>
    <row r="214" spans="1:13" hidden="1" x14ac:dyDescent="0.2">
      <c r="A214" s="36">
        <v>89</v>
      </c>
      <c r="B214" s="29">
        <v>3.782842</v>
      </c>
      <c r="C214" s="29">
        <v>3.7252339999999999</v>
      </c>
      <c r="D214" s="29">
        <v>3.6693720000000001</v>
      </c>
      <c r="E214" s="29">
        <v>3.615183</v>
      </c>
      <c r="F214" s="29">
        <v>3.5625969999999998</v>
      </c>
      <c r="G214" s="29"/>
      <c r="H214" s="36">
        <v>89</v>
      </c>
      <c r="I214" s="29">
        <v>4.5689460000000004</v>
      </c>
      <c r="J214" s="29">
        <v>4.4888180000000002</v>
      </c>
      <c r="K214" s="29">
        <v>4.4113740000000004</v>
      </c>
      <c r="L214" s="29">
        <v>4.3364929999999999</v>
      </c>
      <c r="M214" s="29">
        <v>4.2640609999999999</v>
      </c>
    </row>
    <row r="215" spans="1:13" hidden="1" x14ac:dyDescent="0.2">
      <c r="A215" s="36">
        <v>90</v>
      </c>
      <c r="B215" s="29">
        <v>3.5194399999999999</v>
      </c>
      <c r="C215" s="29">
        <v>3.468963</v>
      </c>
      <c r="D215" s="29">
        <v>3.41995</v>
      </c>
      <c r="E215" s="29">
        <v>3.372341</v>
      </c>
      <c r="F215" s="29">
        <v>3.3260809999999998</v>
      </c>
      <c r="G215" s="29"/>
      <c r="H215" s="36">
        <v>90</v>
      </c>
      <c r="I215" s="29">
        <v>4.2249080000000001</v>
      </c>
      <c r="J215" s="29">
        <v>4.1551809999999998</v>
      </c>
      <c r="K215" s="29">
        <v>4.0876849999999996</v>
      </c>
      <c r="L215" s="29">
        <v>4.0223250000000004</v>
      </c>
      <c r="M215" s="29">
        <v>3.9590070000000002</v>
      </c>
    </row>
    <row r="216" spans="1:13" hidden="1" x14ac:dyDescent="0.2">
      <c r="A216" s="36">
        <v>91</v>
      </c>
      <c r="B216" s="29">
        <v>3.2647490000000001</v>
      </c>
      <c r="C216" s="29">
        <v>3.220685</v>
      </c>
      <c r="D216" s="29">
        <v>3.1778430000000002</v>
      </c>
      <c r="E216" s="29">
        <v>3.1361759999999999</v>
      </c>
      <c r="F216" s="29">
        <v>3.0956389999999998</v>
      </c>
      <c r="G216" s="29"/>
      <c r="H216" s="36">
        <v>91</v>
      </c>
      <c r="I216" s="29">
        <v>3.9011010000000002</v>
      </c>
      <c r="J216" s="29">
        <v>3.8405239999999998</v>
      </c>
      <c r="K216" s="29">
        <v>3.7817980000000002</v>
      </c>
      <c r="L216" s="29">
        <v>3.724847</v>
      </c>
      <c r="M216" s="29">
        <v>3.6695959999999999</v>
      </c>
    </row>
    <row r="217" spans="1:13" hidden="1" x14ac:dyDescent="0.2">
      <c r="A217" s="36">
        <v>92</v>
      </c>
      <c r="B217" s="29">
        <v>3.0019969999999998</v>
      </c>
      <c r="C217" s="29">
        <v>2.9638209999999998</v>
      </c>
      <c r="D217" s="29">
        <v>2.9266580000000002</v>
      </c>
      <c r="E217" s="29">
        <v>2.8904719999999999</v>
      </c>
      <c r="F217" s="29">
        <v>2.8552249999999999</v>
      </c>
      <c r="G217" s="29"/>
      <c r="H217" s="36">
        <v>92</v>
      </c>
      <c r="I217" s="29">
        <v>3.6013839999999999</v>
      </c>
      <c r="J217" s="29">
        <v>3.5487489999999999</v>
      </c>
      <c r="K217" s="29">
        <v>3.497649</v>
      </c>
      <c r="L217" s="29">
        <v>3.4480230000000001</v>
      </c>
      <c r="M217" s="29">
        <v>3.399813</v>
      </c>
    </row>
    <row r="218" spans="1:13" hidden="1" x14ac:dyDescent="0.2">
      <c r="A218" s="36">
        <v>93</v>
      </c>
      <c r="B218" s="29">
        <v>2.8043610000000001</v>
      </c>
      <c r="C218" s="29">
        <v>2.7707250000000001</v>
      </c>
      <c r="D218" s="29">
        <v>2.7379419999999999</v>
      </c>
      <c r="E218" s="29">
        <v>2.7059839999999999</v>
      </c>
      <c r="F218" s="29">
        <v>2.6748210000000001</v>
      </c>
      <c r="G218" s="29"/>
      <c r="H218" s="36">
        <v>93</v>
      </c>
      <c r="I218" s="29">
        <v>3.3489870000000002</v>
      </c>
      <c r="J218" s="29">
        <v>3.3029320000000002</v>
      </c>
      <c r="K218" s="29">
        <v>3.2581570000000002</v>
      </c>
      <c r="L218" s="29">
        <v>3.2146140000000001</v>
      </c>
      <c r="M218" s="29">
        <v>3.172256</v>
      </c>
    </row>
    <row r="219" spans="1:13" hidden="1" x14ac:dyDescent="0.2">
      <c r="A219" s="36">
        <v>94</v>
      </c>
      <c r="B219" s="29">
        <v>2.5992820000000001</v>
      </c>
      <c r="C219" s="29">
        <v>2.5698699999999999</v>
      </c>
      <c r="D219" s="29">
        <v>2.5411730000000001</v>
      </c>
      <c r="E219" s="29">
        <v>2.513166</v>
      </c>
      <c r="F219" s="29">
        <v>2.4858259999999999</v>
      </c>
      <c r="G219" s="29"/>
      <c r="H219" s="36">
        <v>94</v>
      </c>
      <c r="I219" s="29">
        <v>3.101394</v>
      </c>
      <c r="J219" s="29">
        <v>3.0612910000000002</v>
      </c>
      <c r="K219" s="29">
        <v>3.022249</v>
      </c>
      <c r="L219" s="29">
        <v>2.984229</v>
      </c>
      <c r="M219" s="29">
        <v>2.9471940000000001</v>
      </c>
    </row>
    <row r="220" spans="1:13" hidden="1" x14ac:dyDescent="0.2">
      <c r="A220" s="36">
        <v>95</v>
      </c>
      <c r="B220" s="29">
        <v>2.430666</v>
      </c>
      <c r="C220" s="29">
        <v>2.404706</v>
      </c>
      <c r="D220" s="29">
        <v>2.3793489999999999</v>
      </c>
      <c r="E220" s="29">
        <v>2.3545729999999998</v>
      </c>
      <c r="F220" s="29">
        <v>2.3303609999999999</v>
      </c>
      <c r="G220" s="29"/>
      <c r="H220" s="36">
        <v>95</v>
      </c>
      <c r="I220" s="29">
        <v>2.8915120000000001</v>
      </c>
      <c r="J220" s="29">
        <v>2.8564020000000001</v>
      </c>
      <c r="K220" s="29">
        <v>2.822174</v>
      </c>
      <c r="L220" s="29">
        <v>2.7887949999999999</v>
      </c>
      <c r="M220" s="29">
        <v>2.7562380000000002</v>
      </c>
    </row>
    <row r="221" spans="1:13" hidden="1" x14ac:dyDescent="0.2"/>
    <row r="222" spans="1:13" hidden="1" x14ac:dyDescent="0.2"/>
    <row r="223" spans="1:13" hidden="1" x14ac:dyDescent="0.2">
      <c r="A223" s="29" t="s">
        <v>21</v>
      </c>
      <c r="B223" s="29"/>
      <c r="C223" s="29"/>
      <c r="D223" s="29"/>
      <c r="E223" s="29"/>
      <c r="G223" s="29" t="s">
        <v>20</v>
      </c>
      <c r="H223" s="29" t="s">
        <v>22</v>
      </c>
      <c r="I223" s="29" t="s">
        <v>23</v>
      </c>
    </row>
    <row r="224" spans="1:13" hidden="1" x14ac:dyDescent="0.2">
      <c r="A224" s="29" t="s">
        <v>1</v>
      </c>
      <c r="B224" s="29"/>
      <c r="C224" s="29"/>
      <c r="D224" s="29" t="s">
        <v>2</v>
      </c>
      <c r="E224" s="29"/>
      <c r="G224" s="29"/>
      <c r="H224" s="29"/>
      <c r="I224" s="29"/>
    </row>
    <row r="225" spans="1:12" hidden="1" x14ac:dyDescent="0.2">
      <c r="A225" s="29">
        <v>0</v>
      </c>
      <c r="B225" s="29">
        <v>77.38</v>
      </c>
      <c r="C225" s="29"/>
      <c r="D225" s="29">
        <v>0</v>
      </c>
      <c r="E225" s="29">
        <v>82.81</v>
      </c>
      <c r="G225" s="59">
        <v>1</v>
      </c>
      <c r="H225" s="60">
        <v>0.51</v>
      </c>
      <c r="I225" s="29">
        <f t="shared" ref="I225:I254" si="0">H225*75%</f>
        <v>0.38250000000000001</v>
      </c>
      <c r="K225" s="1">
        <f>ROUND(D137,0)</f>
        <v>34</v>
      </c>
      <c r="L225" s="1">
        <f>ROUND(D138,0)</f>
        <v>21</v>
      </c>
    </row>
    <row r="226" spans="1:12" hidden="1" x14ac:dyDescent="0.2">
      <c r="A226" s="29">
        <v>1</v>
      </c>
      <c r="B226" s="29">
        <v>76.650000000000006</v>
      </c>
      <c r="C226" s="29"/>
      <c r="D226" s="29">
        <v>1</v>
      </c>
      <c r="E226" s="29">
        <v>82.04</v>
      </c>
      <c r="G226" s="59">
        <v>2</v>
      </c>
      <c r="H226" s="60">
        <v>1.0900000000000001</v>
      </c>
      <c r="I226" s="29">
        <f t="shared" si="0"/>
        <v>0.81750000000000012</v>
      </c>
      <c r="K226" s="1" t="e">
        <f>VLOOKUP(K225,G225:I254,3,0)</f>
        <v>#N/A</v>
      </c>
      <c r="L226" s="1">
        <f>VLOOKUP(L225,G225:I254,3,0)</f>
        <v>2.9024999999999999</v>
      </c>
    </row>
    <row r="227" spans="1:12" hidden="1" x14ac:dyDescent="0.2">
      <c r="A227" s="29">
        <v>2</v>
      </c>
      <c r="B227" s="29">
        <v>75.72</v>
      </c>
      <c r="C227" s="29"/>
      <c r="D227" s="29">
        <v>2</v>
      </c>
      <c r="E227" s="29">
        <v>81.09</v>
      </c>
      <c r="G227" s="59">
        <v>3</v>
      </c>
      <c r="H227" s="60">
        <v>1.61</v>
      </c>
      <c r="I227" s="29">
        <f t="shared" si="0"/>
        <v>1.2075</v>
      </c>
      <c r="K227" s="1">
        <f>IF(K225&gt;30,3,K226)</f>
        <v>3</v>
      </c>
      <c r="L227" s="1">
        <f>IF(L225&gt;30,3,L226)</f>
        <v>2.9024999999999999</v>
      </c>
    </row>
    <row r="228" spans="1:12" hidden="1" x14ac:dyDescent="0.2">
      <c r="A228" s="29">
        <v>3</v>
      </c>
      <c r="B228" s="29">
        <v>74.739999999999995</v>
      </c>
      <c r="C228" s="29"/>
      <c r="D228" s="29">
        <v>3</v>
      </c>
      <c r="E228" s="29">
        <v>80.12</v>
      </c>
      <c r="G228" s="59">
        <v>4</v>
      </c>
      <c r="H228" s="60">
        <v>2.0299999999999998</v>
      </c>
      <c r="I228" s="29">
        <f t="shared" si="0"/>
        <v>1.5225</v>
      </c>
    </row>
    <row r="229" spans="1:12" hidden="1" x14ac:dyDescent="0.2">
      <c r="A229" s="29">
        <v>4</v>
      </c>
      <c r="B229" s="29">
        <v>73.760000000000005</v>
      </c>
      <c r="C229" s="29"/>
      <c r="D229" s="29">
        <v>4</v>
      </c>
      <c r="E229" s="29">
        <v>79.13</v>
      </c>
      <c r="G229" s="59">
        <v>5</v>
      </c>
      <c r="H229" s="60">
        <v>2.36</v>
      </c>
      <c r="I229" s="29">
        <f t="shared" si="0"/>
        <v>1.77</v>
      </c>
    </row>
    <row r="230" spans="1:12" hidden="1" x14ac:dyDescent="0.2">
      <c r="A230" s="29">
        <v>5</v>
      </c>
      <c r="B230" s="29">
        <v>72.77</v>
      </c>
      <c r="C230" s="29"/>
      <c r="D230" s="29">
        <v>5</v>
      </c>
      <c r="E230" s="29">
        <v>78.14</v>
      </c>
      <c r="G230" s="59">
        <v>6</v>
      </c>
      <c r="H230" s="60">
        <v>2.61</v>
      </c>
      <c r="I230" s="29">
        <f t="shared" si="0"/>
        <v>1.9575</v>
      </c>
    </row>
    <row r="231" spans="1:12" hidden="1" x14ac:dyDescent="0.2">
      <c r="A231" s="29">
        <v>6</v>
      </c>
      <c r="B231" s="29">
        <v>71.78</v>
      </c>
      <c r="C231" s="29"/>
      <c r="D231" s="29">
        <v>6</v>
      </c>
      <c r="E231" s="29">
        <v>77.14</v>
      </c>
      <c r="G231" s="59">
        <v>7</v>
      </c>
      <c r="H231" s="60">
        <v>2.83</v>
      </c>
      <c r="I231" s="29">
        <f t="shared" si="0"/>
        <v>2.1225000000000001</v>
      </c>
    </row>
    <row r="232" spans="1:12" hidden="1" x14ac:dyDescent="0.2">
      <c r="A232" s="29">
        <v>7</v>
      </c>
      <c r="B232" s="29">
        <v>70.790000000000006</v>
      </c>
      <c r="C232" s="29"/>
      <c r="D232" s="29">
        <v>7</v>
      </c>
      <c r="E232" s="29">
        <v>76.150000000000006</v>
      </c>
      <c r="G232" s="59">
        <v>8</v>
      </c>
      <c r="H232" s="60">
        <v>3.05</v>
      </c>
      <c r="I232" s="29">
        <f t="shared" si="0"/>
        <v>2.2874999999999996</v>
      </c>
    </row>
    <row r="233" spans="1:12" hidden="1" x14ac:dyDescent="0.2">
      <c r="A233" s="29">
        <v>8</v>
      </c>
      <c r="B233" s="29">
        <v>69.8</v>
      </c>
      <c r="C233" s="29"/>
      <c r="D233" s="29">
        <v>8</v>
      </c>
      <c r="E233" s="29">
        <v>75.16</v>
      </c>
      <c r="G233" s="59">
        <v>9</v>
      </c>
      <c r="H233" s="60">
        <v>3.27</v>
      </c>
      <c r="I233" s="29">
        <f t="shared" si="0"/>
        <v>2.4525000000000001</v>
      </c>
    </row>
    <row r="234" spans="1:12" hidden="1" x14ac:dyDescent="0.2">
      <c r="A234" s="29">
        <v>9</v>
      </c>
      <c r="B234" s="29">
        <v>68.8</v>
      </c>
      <c r="C234" s="29"/>
      <c r="D234" s="29">
        <v>9</v>
      </c>
      <c r="E234" s="29">
        <v>74.16</v>
      </c>
      <c r="G234" s="59">
        <v>10</v>
      </c>
      <c r="H234" s="60">
        <v>3.47</v>
      </c>
      <c r="I234" s="29">
        <f t="shared" si="0"/>
        <v>2.6025</v>
      </c>
    </row>
    <row r="235" spans="1:12" hidden="1" x14ac:dyDescent="0.2">
      <c r="A235" s="29">
        <v>10</v>
      </c>
      <c r="B235" s="29">
        <v>67.81</v>
      </c>
      <c r="C235" s="29"/>
      <c r="D235" s="29">
        <v>10</v>
      </c>
      <c r="E235" s="29">
        <v>73.17</v>
      </c>
      <c r="G235" s="59">
        <v>11</v>
      </c>
      <c r="H235" s="60">
        <v>3.63</v>
      </c>
      <c r="I235" s="29">
        <f t="shared" si="0"/>
        <v>2.7225000000000001</v>
      </c>
    </row>
    <row r="236" spans="1:12" hidden="1" x14ac:dyDescent="0.2">
      <c r="A236" s="29">
        <v>11</v>
      </c>
      <c r="B236" s="29">
        <v>66.81</v>
      </c>
      <c r="C236" s="29"/>
      <c r="D236" s="29">
        <v>11</v>
      </c>
      <c r="E236" s="29">
        <v>72.180000000000007</v>
      </c>
      <c r="G236" s="59">
        <v>12</v>
      </c>
      <c r="H236" s="60">
        <v>3.73</v>
      </c>
      <c r="I236" s="29">
        <f t="shared" si="0"/>
        <v>2.7974999999999999</v>
      </c>
    </row>
    <row r="237" spans="1:12" hidden="1" x14ac:dyDescent="0.2">
      <c r="A237" s="29">
        <v>12</v>
      </c>
      <c r="B237" s="29">
        <v>65.819999999999993</v>
      </c>
      <c r="C237" s="29"/>
      <c r="D237" s="29">
        <v>12</v>
      </c>
      <c r="E237" s="29">
        <v>71.180000000000007</v>
      </c>
      <c r="G237" s="59">
        <v>13</v>
      </c>
      <c r="H237" s="60">
        <v>3.79</v>
      </c>
      <c r="I237" s="29">
        <f t="shared" si="0"/>
        <v>2.8425000000000002</v>
      </c>
    </row>
    <row r="238" spans="1:12" hidden="1" x14ac:dyDescent="0.2">
      <c r="A238" s="29">
        <v>13</v>
      </c>
      <c r="B238" s="29">
        <v>64.83</v>
      </c>
      <c r="C238" s="29"/>
      <c r="D238" s="29">
        <v>13</v>
      </c>
      <c r="E238" s="29">
        <v>70.19</v>
      </c>
      <c r="G238" s="59">
        <v>14</v>
      </c>
      <c r="H238" s="60">
        <v>3.82</v>
      </c>
      <c r="I238" s="29">
        <f t="shared" si="0"/>
        <v>2.8649999999999998</v>
      </c>
    </row>
    <row r="239" spans="1:12" hidden="1" x14ac:dyDescent="0.2">
      <c r="A239" s="29">
        <v>14</v>
      </c>
      <c r="B239" s="29">
        <v>63.84</v>
      </c>
      <c r="C239" s="29"/>
      <c r="D239" s="29">
        <v>14</v>
      </c>
      <c r="E239" s="29">
        <v>69.2</v>
      </c>
      <c r="G239" s="59">
        <v>15</v>
      </c>
      <c r="H239" s="60">
        <v>3.83</v>
      </c>
      <c r="I239" s="29">
        <f t="shared" si="0"/>
        <v>2.8725000000000001</v>
      </c>
    </row>
    <row r="240" spans="1:12" hidden="1" x14ac:dyDescent="0.2">
      <c r="A240" s="29">
        <v>15</v>
      </c>
      <c r="B240" s="29">
        <v>62.85</v>
      </c>
      <c r="C240" s="29"/>
      <c r="D240" s="29">
        <v>15</v>
      </c>
      <c r="E240" s="29">
        <v>68.209999999999994</v>
      </c>
      <c r="G240" s="59">
        <v>16</v>
      </c>
      <c r="H240" s="60">
        <v>3.83</v>
      </c>
      <c r="I240" s="29">
        <f t="shared" si="0"/>
        <v>2.8725000000000001</v>
      </c>
    </row>
    <row r="241" spans="1:9" hidden="1" x14ac:dyDescent="0.2">
      <c r="A241" s="29">
        <v>16</v>
      </c>
      <c r="B241" s="29">
        <v>61.86</v>
      </c>
      <c r="C241" s="29"/>
      <c r="D241" s="29">
        <v>16</v>
      </c>
      <c r="E241" s="29">
        <v>67.22</v>
      </c>
      <c r="G241" s="59">
        <v>17</v>
      </c>
      <c r="H241" s="60">
        <v>3.83</v>
      </c>
      <c r="I241" s="29">
        <f t="shared" si="0"/>
        <v>2.8725000000000001</v>
      </c>
    </row>
    <row r="242" spans="1:9" hidden="1" x14ac:dyDescent="0.2">
      <c r="A242" s="29">
        <v>17</v>
      </c>
      <c r="B242" s="29">
        <v>60.88</v>
      </c>
      <c r="C242" s="29"/>
      <c r="D242" s="29">
        <v>17</v>
      </c>
      <c r="E242" s="29">
        <v>66.23</v>
      </c>
      <c r="G242" s="59">
        <v>18</v>
      </c>
      <c r="H242" s="60">
        <v>3.84</v>
      </c>
      <c r="I242" s="29">
        <f t="shared" si="0"/>
        <v>2.88</v>
      </c>
    </row>
    <row r="243" spans="1:9" hidden="1" x14ac:dyDescent="0.2">
      <c r="A243" s="29">
        <v>18</v>
      </c>
      <c r="B243" s="29">
        <v>59.9</v>
      </c>
      <c r="C243" s="29"/>
      <c r="D243" s="29">
        <v>18</v>
      </c>
      <c r="E243" s="29">
        <v>65.25</v>
      </c>
      <c r="G243" s="59">
        <v>19</v>
      </c>
      <c r="H243" s="60">
        <v>3.85</v>
      </c>
      <c r="I243" s="29">
        <f t="shared" si="0"/>
        <v>2.8875000000000002</v>
      </c>
    </row>
    <row r="244" spans="1:9" hidden="1" x14ac:dyDescent="0.2">
      <c r="A244" s="29">
        <v>19</v>
      </c>
      <c r="B244" s="29">
        <v>58.93</v>
      </c>
      <c r="C244" s="29"/>
      <c r="D244" s="29">
        <v>19</v>
      </c>
      <c r="E244" s="29">
        <v>64.260000000000005</v>
      </c>
      <c r="G244" s="59">
        <v>20</v>
      </c>
      <c r="H244" s="60">
        <v>3.86</v>
      </c>
      <c r="I244" s="29">
        <f t="shared" si="0"/>
        <v>2.895</v>
      </c>
    </row>
    <row r="245" spans="1:9" hidden="1" x14ac:dyDescent="0.2">
      <c r="A245" s="29">
        <v>20</v>
      </c>
      <c r="B245" s="29">
        <v>57.97</v>
      </c>
      <c r="C245" s="29"/>
      <c r="D245" s="29">
        <v>20</v>
      </c>
      <c r="E245" s="29">
        <v>63.28</v>
      </c>
      <c r="G245" s="59">
        <v>21</v>
      </c>
      <c r="H245" s="60">
        <v>3.87</v>
      </c>
      <c r="I245" s="29">
        <f t="shared" si="0"/>
        <v>2.9024999999999999</v>
      </c>
    </row>
    <row r="246" spans="1:9" hidden="1" x14ac:dyDescent="0.2">
      <c r="A246" s="29">
        <v>21</v>
      </c>
      <c r="B246" s="29">
        <v>57.02</v>
      </c>
      <c r="C246" s="29"/>
      <c r="D246" s="29">
        <v>21</v>
      </c>
      <c r="E246" s="29">
        <v>62.3</v>
      </c>
      <c r="G246" s="59">
        <v>22</v>
      </c>
      <c r="H246" s="60">
        <v>3.89</v>
      </c>
      <c r="I246" s="29">
        <f t="shared" si="0"/>
        <v>2.9175</v>
      </c>
    </row>
    <row r="247" spans="1:9" hidden="1" x14ac:dyDescent="0.2">
      <c r="A247" s="29">
        <v>22</v>
      </c>
      <c r="B247" s="29">
        <v>56.06</v>
      </c>
      <c r="C247" s="29"/>
      <c r="D247" s="29">
        <v>22</v>
      </c>
      <c r="E247" s="29">
        <v>61.31</v>
      </c>
      <c r="G247" s="59">
        <v>23</v>
      </c>
      <c r="H247" s="60">
        <v>3.91</v>
      </c>
      <c r="I247" s="29">
        <f t="shared" si="0"/>
        <v>2.9325000000000001</v>
      </c>
    </row>
    <row r="248" spans="1:9" hidden="1" x14ac:dyDescent="0.2">
      <c r="A248" s="29">
        <v>23</v>
      </c>
      <c r="B248" s="29">
        <v>55.12</v>
      </c>
      <c r="C248" s="29"/>
      <c r="D248" s="29">
        <v>23</v>
      </c>
      <c r="E248" s="29">
        <v>60.33</v>
      </c>
      <c r="G248" s="59">
        <v>24</v>
      </c>
      <c r="H248" s="60">
        <v>3.92</v>
      </c>
      <c r="I248" s="29">
        <f t="shared" si="0"/>
        <v>2.94</v>
      </c>
    </row>
    <row r="249" spans="1:9" hidden="1" x14ac:dyDescent="0.2">
      <c r="A249" s="29">
        <v>24</v>
      </c>
      <c r="B249" s="29">
        <v>54.16</v>
      </c>
      <c r="C249" s="29"/>
      <c r="D249" s="29">
        <v>24</v>
      </c>
      <c r="E249" s="29">
        <v>59.35</v>
      </c>
      <c r="G249" s="59">
        <v>25</v>
      </c>
      <c r="H249" s="60">
        <v>3.94</v>
      </c>
      <c r="I249" s="29">
        <f t="shared" si="0"/>
        <v>2.9550000000000001</v>
      </c>
    </row>
    <row r="250" spans="1:9" hidden="1" x14ac:dyDescent="0.2">
      <c r="A250" s="29">
        <v>25</v>
      </c>
      <c r="B250" s="29">
        <v>53.21</v>
      </c>
      <c r="C250" s="29"/>
      <c r="D250" s="29">
        <v>25</v>
      </c>
      <c r="E250" s="29">
        <v>58.37</v>
      </c>
      <c r="G250" s="59">
        <v>26</v>
      </c>
      <c r="H250" s="60">
        <v>3.96</v>
      </c>
      <c r="I250" s="29">
        <f t="shared" si="0"/>
        <v>2.9699999999999998</v>
      </c>
    </row>
    <row r="251" spans="1:9" hidden="1" x14ac:dyDescent="0.2">
      <c r="A251" s="29">
        <v>26</v>
      </c>
      <c r="B251" s="29">
        <v>52.25</v>
      </c>
      <c r="C251" s="29"/>
      <c r="D251" s="29">
        <v>26</v>
      </c>
      <c r="E251" s="29">
        <v>57.38</v>
      </c>
      <c r="G251" s="59">
        <v>27</v>
      </c>
      <c r="H251" s="60">
        <v>3.97</v>
      </c>
      <c r="I251" s="29">
        <f t="shared" si="0"/>
        <v>2.9775</v>
      </c>
    </row>
    <row r="252" spans="1:9" hidden="1" x14ac:dyDescent="0.2">
      <c r="A252" s="29">
        <v>27</v>
      </c>
      <c r="B252" s="29">
        <v>51.29</v>
      </c>
      <c r="C252" s="29"/>
      <c r="D252" s="29">
        <v>27</v>
      </c>
      <c r="E252" s="29">
        <v>56.4</v>
      </c>
      <c r="G252" s="59">
        <v>28</v>
      </c>
      <c r="H252" s="60">
        <v>3.98</v>
      </c>
      <c r="I252" s="29">
        <f t="shared" si="0"/>
        <v>2.9849999999999999</v>
      </c>
    </row>
    <row r="253" spans="1:9" hidden="1" x14ac:dyDescent="0.2">
      <c r="A253" s="29">
        <v>28</v>
      </c>
      <c r="B253" s="29">
        <v>50.34</v>
      </c>
      <c r="C253" s="29"/>
      <c r="D253" s="29">
        <v>28</v>
      </c>
      <c r="E253" s="29">
        <v>55.42</v>
      </c>
      <c r="G253" s="59">
        <v>29</v>
      </c>
      <c r="H253" s="60">
        <v>3.99</v>
      </c>
      <c r="I253" s="29">
        <f t="shared" si="0"/>
        <v>2.9925000000000002</v>
      </c>
    </row>
    <row r="254" spans="1:9" hidden="1" x14ac:dyDescent="0.2">
      <c r="A254" s="29">
        <v>29</v>
      </c>
      <c r="B254" s="29">
        <v>49.38</v>
      </c>
      <c r="C254" s="29"/>
      <c r="D254" s="29">
        <v>29</v>
      </c>
      <c r="E254" s="29">
        <v>54.43</v>
      </c>
      <c r="G254" s="59">
        <v>30</v>
      </c>
      <c r="H254" s="60">
        <v>3.99</v>
      </c>
      <c r="I254" s="29">
        <f t="shared" si="0"/>
        <v>2.9925000000000002</v>
      </c>
    </row>
    <row r="255" spans="1:9" hidden="1" x14ac:dyDescent="0.2">
      <c r="A255" s="29">
        <v>30</v>
      </c>
      <c r="B255" s="29">
        <v>48.43</v>
      </c>
      <c r="C255" s="29"/>
      <c r="D255" s="29">
        <v>30</v>
      </c>
      <c r="E255" s="29">
        <v>53.46</v>
      </c>
    </row>
    <row r="256" spans="1:9" hidden="1" x14ac:dyDescent="0.2">
      <c r="A256" s="29">
        <v>31</v>
      </c>
      <c r="B256" s="29">
        <v>47.47</v>
      </c>
      <c r="C256" s="29"/>
      <c r="D256" s="29">
        <v>31</v>
      </c>
      <c r="E256" s="29">
        <v>52.48</v>
      </c>
    </row>
    <row r="257" spans="1:5" hidden="1" x14ac:dyDescent="0.2">
      <c r="A257" s="29">
        <v>32</v>
      </c>
      <c r="B257" s="29">
        <v>46.51</v>
      </c>
      <c r="C257" s="29"/>
      <c r="D257" s="29">
        <v>32</v>
      </c>
      <c r="E257" s="29">
        <v>51.5</v>
      </c>
    </row>
    <row r="258" spans="1:5" hidden="1" x14ac:dyDescent="0.2">
      <c r="A258" s="29">
        <v>33</v>
      </c>
      <c r="B258" s="29">
        <v>45.56</v>
      </c>
      <c r="C258" s="29"/>
      <c r="D258" s="29">
        <v>33</v>
      </c>
      <c r="E258" s="29">
        <v>50.52</v>
      </c>
    </row>
    <row r="259" spans="1:5" hidden="1" x14ac:dyDescent="0.2">
      <c r="A259" s="29">
        <v>34</v>
      </c>
      <c r="B259" s="29">
        <v>44.6</v>
      </c>
      <c r="C259" s="29"/>
      <c r="D259" s="29">
        <v>34</v>
      </c>
      <c r="E259" s="29">
        <v>49.54</v>
      </c>
    </row>
    <row r="260" spans="1:5" hidden="1" x14ac:dyDescent="0.2">
      <c r="A260" s="29">
        <v>35</v>
      </c>
      <c r="B260" s="29">
        <v>43.64</v>
      </c>
      <c r="C260" s="29"/>
      <c r="D260" s="29">
        <v>35</v>
      </c>
      <c r="E260" s="29">
        <v>48.57</v>
      </c>
    </row>
    <row r="261" spans="1:5" hidden="1" x14ac:dyDescent="0.2">
      <c r="A261" s="29">
        <v>36</v>
      </c>
      <c r="B261" s="29">
        <v>42.69</v>
      </c>
      <c r="C261" s="29"/>
      <c r="D261" s="29">
        <v>36</v>
      </c>
      <c r="E261" s="29">
        <v>47.59</v>
      </c>
    </row>
    <row r="262" spans="1:5" hidden="1" x14ac:dyDescent="0.2">
      <c r="A262" s="29">
        <v>37</v>
      </c>
      <c r="B262" s="29">
        <v>41.74</v>
      </c>
      <c r="C262" s="29"/>
      <c r="D262" s="29">
        <v>37</v>
      </c>
      <c r="E262" s="29">
        <v>46.61</v>
      </c>
    </row>
    <row r="263" spans="1:5" hidden="1" x14ac:dyDescent="0.2">
      <c r="A263" s="29">
        <v>38</v>
      </c>
      <c r="B263" s="29">
        <v>40.79</v>
      </c>
      <c r="C263" s="29"/>
      <c r="D263" s="29">
        <v>38</v>
      </c>
      <c r="E263" s="29">
        <v>45.64</v>
      </c>
    </row>
    <row r="264" spans="1:5" hidden="1" x14ac:dyDescent="0.2">
      <c r="A264" s="29">
        <v>39</v>
      </c>
      <c r="B264" s="29">
        <v>39.840000000000003</v>
      </c>
      <c r="C264" s="29"/>
      <c r="D264" s="29">
        <v>39</v>
      </c>
      <c r="E264" s="29">
        <v>44.68</v>
      </c>
    </row>
    <row r="265" spans="1:5" hidden="1" x14ac:dyDescent="0.2">
      <c r="A265" s="29">
        <v>40</v>
      </c>
      <c r="B265" s="29">
        <v>38.9</v>
      </c>
      <c r="C265" s="29"/>
      <c r="D265" s="29">
        <v>40</v>
      </c>
      <c r="E265" s="29">
        <v>43.72</v>
      </c>
    </row>
    <row r="266" spans="1:5" hidden="1" x14ac:dyDescent="0.2">
      <c r="A266" s="29">
        <v>41</v>
      </c>
      <c r="B266" s="29">
        <v>37.96</v>
      </c>
      <c r="C266" s="29"/>
      <c r="D266" s="29">
        <v>41</v>
      </c>
      <c r="E266" s="29">
        <v>42.76</v>
      </c>
    </row>
    <row r="267" spans="1:5" hidden="1" x14ac:dyDescent="0.2">
      <c r="A267" s="29">
        <v>42</v>
      </c>
      <c r="B267" s="29">
        <v>37.020000000000003</v>
      </c>
      <c r="C267" s="29"/>
      <c r="D267" s="29">
        <v>42</v>
      </c>
      <c r="E267" s="29">
        <v>41.8</v>
      </c>
    </row>
    <row r="268" spans="1:5" hidden="1" x14ac:dyDescent="0.2">
      <c r="A268" s="29">
        <v>43</v>
      </c>
      <c r="B268" s="29">
        <v>36.090000000000003</v>
      </c>
      <c r="C268" s="29"/>
      <c r="D268" s="29">
        <v>43</v>
      </c>
      <c r="E268" s="29">
        <v>40.840000000000003</v>
      </c>
    </row>
    <row r="269" spans="1:5" hidden="1" x14ac:dyDescent="0.2">
      <c r="A269" s="29">
        <v>44</v>
      </c>
      <c r="B269" s="29">
        <v>35.15</v>
      </c>
      <c r="C269" s="29"/>
      <c r="D269" s="29">
        <v>44</v>
      </c>
      <c r="E269" s="29">
        <v>39.89</v>
      </c>
    </row>
    <row r="270" spans="1:5" hidden="1" x14ac:dyDescent="0.2">
      <c r="A270" s="29">
        <v>45</v>
      </c>
      <c r="B270" s="29">
        <v>34.229999999999997</v>
      </c>
      <c r="C270" s="29"/>
      <c r="D270" s="29">
        <v>45</v>
      </c>
      <c r="E270" s="29">
        <v>38.94</v>
      </c>
    </row>
    <row r="271" spans="1:5" hidden="1" x14ac:dyDescent="0.2">
      <c r="A271" s="29">
        <v>46</v>
      </c>
      <c r="B271" s="29">
        <v>33.32</v>
      </c>
      <c r="C271" s="29"/>
      <c r="D271" s="29">
        <v>46</v>
      </c>
      <c r="E271" s="29">
        <v>38</v>
      </c>
    </row>
    <row r="272" spans="1:5" hidden="1" x14ac:dyDescent="0.2">
      <c r="A272" s="29">
        <v>47</v>
      </c>
      <c r="B272" s="29">
        <v>32.4</v>
      </c>
      <c r="C272" s="29"/>
      <c r="D272" s="29">
        <v>47</v>
      </c>
      <c r="E272" s="29">
        <v>37.06</v>
      </c>
    </row>
    <row r="273" spans="1:5" hidden="1" x14ac:dyDescent="0.2">
      <c r="A273" s="29">
        <v>48</v>
      </c>
      <c r="B273" s="29">
        <v>31.49</v>
      </c>
      <c r="C273" s="29"/>
      <c r="D273" s="29">
        <v>48</v>
      </c>
      <c r="E273" s="29">
        <v>36.119999999999997</v>
      </c>
    </row>
    <row r="274" spans="1:5" hidden="1" x14ac:dyDescent="0.2">
      <c r="A274" s="29">
        <v>49</v>
      </c>
      <c r="B274" s="29">
        <v>30.59</v>
      </c>
      <c r="C274" s="29"/>
      <c r="D274" s="29">
        <v>49</v>
      </c>
      <c r="E274" s="29">
        <v>35.200000000000003</v>
      </c>
    </row>
    <row r="275" spans="1:5" hidden="1" x14ac:dyDescent="0.2">
      <c r="A275" s="29">
        <v>50</v>
      </c>
      <c r="B275" s="29">
        <v>29.7</v>
      </c>
      <c r="C275" s="29"/>
      <c r="D275" s="29">
        <v>50</v>
      </c>
      <c r="E275" s="29">
        <v>34.28</v>
      </c>
    </row>
    <row r="276" spans="1:5" hidden="1" x14ac:dyDescent="0.2">
      <c r="A276" s="29">
        <v>51</v>
      </c>
      <c r="B276" s="29">
        <v>28.82</v>
      </c>
      <c r="C276" s="29"/>
      <c r="D276" s="29">
        <v>51</v>
      </c>
      <c r="E276" s="29">
        <v>33.36</v>
      </c>
    </row>
    <row r="277" spans="1:5" hidden="1" x14ac:dyDescent="0.2">
      <c r="A277" s="29">
        <v>52</v>
      </c>
      <c r="B277" s="29">
        <v>27.96</v>
      </c>
      <c r="C277" s="29"/>
      <c r="D277" s="29">
        <v>52</v>
      </c>
      <c r="E277" s="29">
        <v>32.450000000000003</v>
      </c>
    </row>
    <row r="278" spans="1:5" hidden="1" x14ac:dyDescent="0.2">
      <c r="A278" s="29">
        <v>53</v>
      </c>
      <c r="B278" s="29">
        <v>27.1</v>
      </c>
      <c r="C278" s="29"/>
      <c r="D278" s="29">
        <v>53</v>
      </c>
      <c r="E278" s="29">
        <v>31.55</v>
      </c>
    </row>
    <row r="279" spans="1:5" hidden="1" x14ac:dyDescent="0.2">
      <c r="A279" s="29">
        <v>54</v>
      </c>
      <c r="B279" s="29">
        <v>26.25</v>
      </c>
      <c r="C279" s="29"/>
      <c r="D279" s="29">
        <v>54</v>
      </c>
      <c r="E279" s="29">
        <v>30.65</v>
      </c>
    </row>
    <row r="280" spans="1:5" hidden="1" x14ac:dyDescent="0.2">
      <c r="A280" s="29">
        <v>55</v>
      </c>
      <c r="B280" s="29">
        <v>25.41</v>
      </c>
      <c r="C280" s="29"/>
      <c r="D280" s="29">
        <v>55</v>
      </c>
      <c r="E280" s="29">
        <v>29.76</v>
      </c>
    </row>
    <row r="281" spans="1:5" hidden="1" x14ac:dyDescent="0.2">
      <c r="A281" s="29">
        <v>56</v>
      </c>
      <c r="B281" s="29">
        <v>24.57</v>
      </c>
      <c r="C281" s="29"/>
      <c r="D281" s="29">
        <v>56</v>
      </c>
      <c r="E281" s="29">
        <v>28.87</v>
      </c>
    </row>
    <row r="282" spans="1:5" hidden="1" x14ac:dyDescent="0.2">
      <c r="A282" s="29">
        <v>57</v>
      </c>
      <c r="B282" s="29">
        <v>23.75</v>
      </c>
      <c r="C282" s="29"/>
      <c r="D282" s="29">
        <v>57</v>
      </c>
      <c r="E282" s="29">
        <v>27.99</v>
      </c>
    </row>
    <row r="283" spans="1:5" hidden="1" x14ac:dyDescent="0.2">
      <c r="A283" s="29">
        <v>58</v>
      </c>
      <c r="B283" s="29">
        <v>22.94</v>
      </c>
      <c r="C283" s="29"/>
      <c r="D283" s="29">
        <v>58</v>
      </c>
      <c r="E283" s="29">
        <v>27.11</v>
      </c>
    </row>
    <row r="284" spans="1:5" hidden="1" x14ac:dyDescent="0.2">
      <c r="A284" s="29">
        <v>59</v>
      </c>
      <c r="B284" s="29">
        <v>22.13</v>
      </c>
      <c r="C284" s="29"/>
      <c r="D284" s="29">
        <v>59</v>
      </c>
      <c r="E284" s="29">
        <v>26.24</v>
      </c>
    </row>
    <row r="285" spans="1:5" hidden="1" x14ac:dyDescent="0.2">
      <c r="A285" s="29">
        <v>60</v>
      </c>
      <c r="B285" s="29">
        <v>21.33</v>
      </c>
      <c r="C285" s="29"/>
      <c r="D285" s="29">
        <v>60</v>
      </c>
      <c r="E285" s="29">
        <v>25.37</v>
      </c>
    </row>
    <row r="286" spans="1:5" hidden="1" x14ac:dyDescent="0.2">
      <c r="A286" s="29">
        <v>61</v>
      </c>
      <c r="B286" s="29">
        <v>20.55</v>
      </c>
      <c r="C286" s="29"/>
      <c r="D286" s="29">
        <v>61</v>
      </c>
      <c r="E286" s="29">
        <v>24.5</v>
      </c>
    </row>
    <row r="287" spans="1:5" hidden="1" x14ac:dyDescent="0.2">
      <c r="A287" s="29">
        <v>62</v>
      </c>
      <c r="B287" s="29">
        <v>19.77</v>
      </c>
      <c r="C287" s="29"/>
      <c r="D287" s="29">
        <v>62</v>
      </c>
      <c r="E287" s="29">
        <v>23.64</v>
      </c>
    </row>
    <row r="288" spans="1:5" hidden="1" x14ac:dyDescent="0.2">
      <c r="A288" s="29">
        <v>63</v>
      </c>
      <c r="B288" s="29">
        <v>19.010000000000002</v>
      </c>
      <c r="C288" s="29"/>
      <c r="D288" s="29">
        <v>63</v>
      </c>
      <c r="E288" s="29">
        <v>22.78</v>
      </c>
    </row>
    <row r="289" spans="1:5" hidden="1" x14ac:dyDescent="0.2">
      <c r="A289" s="29">
        <v>64</v>
      </c>
      <c r="B289" s="29">
        <v>18.25</v>
      </c>
      <c r="C289" s="29"/>
      <c r="D289" s="29">
        <v>64</v>
      </c>
      <c r="E289" s="29">
        <v>21.94</v>
      </c>
    </row>
    <row r="290" spans="1:5" hidden="1" x14ac:dyDescent="0.2">
      <c r="A290" s="29">
        <v>65</v>
      </c>
      <c r="B290" s="29">
        <v>17.5</v>
      </c>
      <c r="C290" s="29"/>
      <c r="D290" s="29">
        <v>65</v>
      </c>
      <c r="E290" s="29">
        <v>21.09</v>
      </c>
    </row>
    <row r="291" spans="1:5" hidden="1" x14ac:dyDescent="0.2">
      <c r="A291" s="29">
        <v>66</v>
      </c>
      <c r="B291" s="29">
        <v>16.77</v>
      </c>
      <c r="C291" s="29"/>
      <c r="D291" s="29">
        <v>66</v>
      </c>
      <c r="E291" s="29">
        <v>20.260000000000002</v>
      </c>
    </row>
    <row r="292" spans="1:5" hidden="1" x14ac:dyDescent="0.2">
      <c r="A292" s="29">
        <v>67</v>
      </c>
      <c r="B292" s="29">
        <v>16.04</v>
      </c>
      <c r="C292" s="29"/>
      <c r="D292" s="29">
        <v>67</v>
      </c>
      <c r="E292" s="29">
        <v>19.420000000000002</v>
      </c>
    </row>
    <row r="293" spans="1:5" hidden="1" x14ac:dyDescent="0.2">
      <c r="A293" s="29">
        <v>68</v>
      </c>
      <c r="B293" s="29">
        <v>15.32</v>
      </c>
      <c r="C293" s="29"/>
      <c r="D293" s="29">
        <v>68</v>
      </c>
      <c r="E293" s="29">
        <v>18.59</v>
      </c>
    </row>
    <row r="294" spans="1:5" hidden="1" x14ac:dyDescent="0.2">
      <c r="A294" s="29">
        <v>69</v>
      </c>
      <c r="B294" s="29">
        <v>14.6</v>
      </c>
      <c r="C294" s="29"/>
      <c r="D294" s="29">
        <v>69</v>
      </c>
      <c r="E294" s="29">
        <v>17.78</v>
      </c>
    </row>
    <row r="295" spans="1:5" hidden="1" x14ac:dyDescent="0.2">
      <c r="A295" s="29">
        <v>70</v>
      </c>
      <c r="B295" s="29">
        <v>13.9</v>
      </c>
      <c r="C295" s="29"/>
      <c r="D295" s="29">
        <v>70</v>
      </c>
      <c r="E295" s="61">
        <v>16.97</v>
      </c>
    </row>
    <row r="296" spans="1:5" hidden="1" x14ac:dyDescent="0.2">
      <c r="A296" s="29">
        <v>71</v>
      </c>
      <c r="B296" s="29">
        <v>13.21</v>
      </c>
      <c r="C296" s="29"/>
      <c r="D296" s="29">
        <v>71</v>
      </c>
      <c r="E296" s="61">
        <v>16.170000000000002</v>
      </c>
    </row>
    <row r="297" spans="1:5" hidden="1" x14ac:dyDescent="0.2">
      <c r="A297" s="29">
        <v>72</v>
      </c>
      <c r="B297" s="29">
        <v>12.52</v>
      </c>
      <c r="C297" s="29"/>
      <c r="D297" s="29">
        <v>72</v>
      </c>
      <c r="E297" s="61">
        <v>15.37</v>
      </c>
    </row>
    <row r="298" spans="1:5" hidden="1" x14ac:dyDescent="0.2">
      <c r="A298" s="29">
        <v>73</v>
      </c>
      <c r="B298" s="29">
        <v>11.85</v>
      </c>
      <c r="C298" s="29"/>
      <c r="D298" s="29">
        <v>73</v>
      </c>
      <c r="E298" s="61">
        <v>14.59</v>
      </c>
    </row>
    <row r="299" spans="1:5" hidden="1" x14ac:dyDescent="0.2">
      <c r="A299" s="29">
        <v>74</v>
      </c>
      <c r="B299" s="29">
        <v>11.19</v>
      </c>
      <c r="C299" s="29"/>
      <c r="D299" s="29">
        <v>74</v>
      </c>
      <c r="E299" s="61">
        <v>13.83</v>
      </c>
    </row>
    <row r="300" spans="1:5" hidden="1" x14ac:dyDescent="0.2">
      <c r="A300" s="29">
        <v>75</v>
      </c>
      <c r="B300" s="29">
        <v>10.57</v>
      </c>
      <c r="C300" s="29"/>
      <c r="D300" s="29">
        <v>75</v>
      </c>
      <c r="E300" s="61">
        <v>13.06</v>
      </c>
    </row>
    <row r="301" spans="1:5" hidden="1" x14ac:dyDescent="0.2">
      <c r="A301" s="29">
        <v>76</v>
      </c>
      <c r="B301" s="29">
        <v>9.9499999999999993</v>
      </c>
      <c r="C301" s="29"/>
      <c r="D301" s="29">
        <v>76</v>
      </c>
      <c r="E301" s="61">
        <v>12.32</v>
      </c>
    </row>
    <row r="302" spans="1:5" hidden="1" x14ac:dyDescent="0.2">
      <c r="A302" s="29">
        <v>77</v>
      </c>
      <c r="B302" s="29">
        <v>9.36</v>
      </c>
      <c r="C302" s="29"/>
      <c r="D302" s="29">
        <v>77</v>
      </c>
      <c r="E302" s="61">
        <v>11.6</v>
      </c>
    </row>
    <row r="303" spans="1:5" hidden="1" x14ac:dyDescent="0.2">
      <c r="A303" s="29">
        <v>78</v>
      </c>
      <c r="B303" s="29">
        <v>8.7899999999999991</v>
      </c>
      <c r="C303" s="29"/>
      <c r="D303" s="29">
        <v>78</v>
      </c>
      <c r="E303" s="61">
        <v>10.88</v>
      </c>
    </row>
    <row r="304" spans="1:5" hidden="1" x14ac:dyDescent="0.2">
      <c r="A304" s="29">
        <v>79</v>
      </c>
      <c r="B304" s="29">
        <v>8.24</v>
      </c>
      <c r="C304" s="29"/>
      <c r="D304" s="29">
        <v>79</v>
      </c>
      <c r="E304" s="61">
        <v>10.199999999999999</v>
      </c>
    </row>
    <row r="305" spans="1:5" hidden="1" x14ac:dyDescent="0.2">
      <c r="A305" s="29">
        <v>80</v>
      </c>
      <c r="B305" s="29">
        <v>7.71</v>
      </c>
      <c r="C305" s="29"/>
      <c r="D305" s="29">
        <v>80</v>
      </c>
      <c r="E305" s="61">
        <v>9.5299999999999994</v>
      </c>
    </row>
    <row r="306" spans="1:5" hidden="1" x14ac:dyDescent="0.2">
      <c r="A306" s="29">
        <v>81</v>
      </c>
      <c r="B306" s="29">
        <v>7.21</v>
      </c>
      <c r="C306" s="29"/>
      <c r="D306" s="29">
        <v>81</v>
      </c>
      <c r="E306" s="61">
        <v>8.91</v>
      </c>
    </row>
    <row r="307" spans="1:5" hidden="1" x14ac:dyDescent="0.2">
      <c r="A307" s="29">
        <v>82</v>
      </c>
      <c r="B307" s="29">
        <v>6.71</v>
      </c>
      <c r="C307" s="29"/>
      <c r="D307" s="29">
        <v>82</v>
      </c>
      <c r="E307" s="61">
        <v>8.3000000000000007</v>
      </c>
    </row>
    <row r="308" spans="1:5" hidden="1" x14ac:dyDescent="0.2">
      <c r="A308" s="29">
        <v>83</v>
      </c>
      <c r="B308" s="29">
        <v>6.25</v>
      </c>
      <c r="C308" s="29"/>
      <c r="D308" s="29">
        <v>83</v>
      </c>
      <c r="E308" s="61">
        <v>7.71</v>
      </c>
    </row>
    <row r="309" spans="1:5" hidden="1" x14ac:dyDescent="0.2">
      <c r="A309" s="29">
        <v>84</v>
      </c>
      <c r="B309" s="29">
        <v>5.81</v>
      </c>
      <c r="C309" s="29"/>
      <c r="D309" s="29">
        <v>84</v>
      </c>
      <c r="E309" s="61">
        <v>7.16</v>
      </c>
    </row>
    <row r="310" spans="1:5" hidden="1" x14ac:dyDescent="0.2">
      <c r="A310" s="29">
        <v>85</v>
      </c>
      <c r="B310" s="29">
        <v>5.4</v>
      </c>
      <c r="C310" s="29"/>
      <c r="D310" s="29">
        <v>85</v>
      </c>
      <c r="E310" s="61">
        <v>6.63</v>
      </c>
    </row>
    <row r="311" spans="1:5" hidden="1" x14ac:dyDescent="0.2">
      <c r="A311" s="29">
        <v>86</v>
      </c>
      <c r="B311" s="29">
        <v>5.0199999999999996</v>
      </c>
      <c r="C311" s="29"/>
      <c r="D311" s="29">
        <v>86</v>
      </c>
      <c r="E311" s="61">
        <v>6.13</v>
      </c>
    </row>
    <row r="312" spans="1:5" hidden="1" x14ac:dyDescent="0.2">
      <c r="A312" s="29">
        <v>87</v>
      </c>
      <c r="B312" s="29">
        <v>4.66</v>
      </c>
      <c r="C312" s="29"/>
      <c r="D312" s="29">
        <v>87</v>
      </c>
      <c r="E312" s="61">
        <v>5.68</v>
      </c>
    </row>
    <row r="313" spans="1:5" hidden="1" x14ac:dyDescent="0.2">
      <c r="A313" s="29">
        <v>88</v>
      </c>
      <c r="B313" s="29">
        <v>4.34</v>
      </c>
      <c r="C313" s="29"/>
      <c r="D313" s="29">
        <v>88</v>
      </c>
      <c r="E313" s="61">
        <v>5.26</v>
      </c>
    </row>
    <row r="314" spans="1:5" hidden="1" x14ac:dyDescent="0.2">
      <c r="A314" s="29">
        <v>89</v>
      </c>
      <c r="B314" s="29">
        <v>4.01</v>
      </c>
      <c r="C314" s="29"/>
      <c r="D314" s="29">
        <v>89</v>
      </c>
      <c r="E314" s="61">
        <v>4.87</v>
      </c>
    </row>
    <row r="315" spans="1:5" hidden="1" x14ac:dyDescent="0.2">
      <c r="A315" s="29">
        <v>90</v>
      </c>
      <c r="B315" s="29">
        <v>3.72</v>
      </c>
      <c r="C315" s="29"/>
      <c r="D315" s="29">
        <v>90</v>
      </c>
      <c r="E315" s="61">
        <v>4.49</v>
      </c>
    </row>
    <row r="316" spans="1:5" hidden="1" x14ac:dyDescent="0.2">
      <c r="A316" s="29">
        <v>91</v>
      </c>
      <c r="B316" s="29">
        <v>3.45</v>
      </c>
      <c r="C316" s="29"/>
      <c r="D316" s="29">
        <v>91</v>
      </c>
      <c r="E316" s="61">
        <v>4.1399999999999997</v>
      </c>
    </row>
    <row r="317" spans="1:5" hidden="1" x14ac:dyDescent="0.2">
      <c r="A317" s="29">
        <v>92</v>
      </c>
      <c r="B317" s="29">
        <v>3.16</v>
      </c>
      <c r="C317" s="29"/>
      <c r="D317" s="29">
        <v>92</v>
      </c>
      <c r="E317" s="61">
        <v>3.81</v>
      </c>
    </row>
    <row r="318" spans="1:5" hidden="1" x14ac:dyDescent="0.2">
      <c r="A318" s="29">
        <v>93</v>
      </c>
      <c r="B318" s="29">
        <v>2.95</v>
      </c>
      <c r="C318" s="29"/>
      <c r="D318" s="29">
        <v>93</v>
      </c>
      <c r="E318" s="61">
        <v>3.54</v>
      </c>
    </row>
    <row r="319" spans="1:5" hidden="1" x14ac:dyDescent="0.2">
      <c r="A319" s="29">
        <v>94</v>
      </c>
      <c r="B319" s="29">
        <v>2.73</v>
      </c>
      <c r="C319" s="29"/>
      <c r="D319" s="29">
        <v>94</v>
      </c>
      <c r="E319" s="61">
        <v>3.27</v>
      </c>
    </row>
    <row r="320" spans="1:5" hidden="1" x14ac:dyDescent="0.2">
      <c r="A320" s="29">
        <v>95</v>
      </c>
      <c r="B320" s="29">
        <v>2.5499999999999998</v>
      </c>
      <c r="C320" s="29"/>
      <c r="D320" s="29">
        <v>95</v>
      </c>
      <c r="E320" s="61">
        <v>3.04</v>
      </c>
    </row>
    <row r="321" spans="1:7" hidden="1" x14ac:dyDescent="0.2"/>
    <row r="322" spans="1:7" ht="15" x14ac:dyDescent="0.25">
      <c r="A322" s="71"/>
      <c r="B322" s="71"/>
      <c r="C322" s="71"/>
      <c r="D322" s="71"/>
      <c r="E322" s="71"/>
      <c r="F322" s="71"/>
      <c r="G322" s="71"/>
    </row>
    <row r="323" spans="1:7" ht="15" x14ac:dyDescent="0.25">
      <c r="A323" s="62" t="s">
        <v>68</v>
      </c>
      <c r="B323" s="62"/>
      <c r="C323" s="62"/>
      <c r="D323" s="62"/>
      <c r="E323" s="63"/>
      <c r="F323" s="63"/>
      <c r="G323" s="63"/>
    </row>
    <row r="324" spans="1:7" ht="15" x14ac:dyDescent="0.25">
      <c r="A324" s="63"/>
      <c r="B324" s="63"/>
      <c r="C324" s="63"/>
      <c r="D324" s="63"/>
      <c r="E324" s="63"/>
      <c r="F324" s="63"/>
      <c r="G324" s="63"/>
    </row>
    <row r="325" spans="1:7" ht="15" x14ac:dyDescent="0.25">
      <c r="A325" s="41" t="s">
        <v>69</v>
      </c>
      <c r="B325" s="64"/>
      <c r="C325" s="64"/>
      <c r="D325" s="64"/>
      <c r="E325" s="64"/>
      <c r="F325" s="63"/>
      <c r="G325" s="63"/>
    </row>
    <row r="326" spans="1:7" ht="15" x14ac:dyDescent="0.25">
      <c r="A326" s="11"/>
      <c r="B326" s="63"/>
      <c r="C326" s="63"/>
      <c r="D326" s="63"/>
      <c r="E326" s="63"/>
      <c r="F326" s="63"/>
      <c r="G326" s="63"/>
    </row>
    <row r="327" spans="1:7" x14ac:dyDescent="0.2">
      <c r="A327" s="1" t="s">
        <v>70</v>
      </c>
    </row>
    <row r="328" spans="1:7" x14ac:dyDescent="0.2">
      <c r="A328" s="1" t="s">
        <v>71</v>
      </c>
    </row>
    <row r="329" spans="1:7" x14ac:dyDescent="0.2">
      <c r="A329" s="1" t="s">
        <v>72</v>
      </c>
    </row>
    <row r="330" spans="1:7" x14ac:dyDescent="0.2">
      <c r="A330" s="1" t="s">
        <v>73</v>
      </c>
    </row>
    <row r="331" spans="1:7" x14ac:dyDescent="0.2">
      <c r="A331" s="2" t="s">
        <v>74</v>
      </c>
    </row>
    <row r="332" spans="1:7" x14ac:dyDescent="0.2">
      <c r="A332" s="1" t="s">
        <v>75</v>
      </c>
    </row>
    <row r="333" spans="1:7" x14ac:dyDescent="0.2">
      <c r="A333" s="1" t="s">
        <v>78</v>
      </c>
    </row>
    <row r="334" spans="1:7" x14ac:dyDescent="0.2">
      <c r="A334" s="1" t="s">
        <v>76</v>
      </c>
    </row>
    <row r="335" spans="1:7" x14ac:dyDescent="0.2">
      <c r="A335" s="1" t="s">
        <v>77</v>
      </c>
    </row>
    <row r="336" spans="1:7" x14ac:dyDescent="0.2">
      <c r="A336" s="1" t="s">
        <v>79</v>
      </c>
    </row>
    <row r="338" spans="1:4" x14ac:dyDescent="0.2">
      <c r="A338" s="1" t="s">
        <v>80</v>
      </c>
      <c r="C338" s="65">
        <v>0</v>
      </c>
    </row>
    <row r="339" spans="1:4" x14ac:dyDescent="0.2">
      <c r="A339" s="1" t="s">
        <v>81</v>
      </c>
      <c r="C339" s="66">
        <v>20</v>
      </c>
    </row>
    <row r="341" spans="1:4" x14ac:dyDescent="0.2">
      <c r="A341" s="1" t="s">
        <v>82</v>
      </c>
      <c r="C341" s="56">
        <f>C338*12</f>
        <v>0</v>
      </c>
    </row>
    <row r="342" spans="1:4" x14ac:dyDescent="0.2">
      <c r="A342" s="1" t="s">
        <v>83</v>
      </c>
      <c r="C342" s="43">
        <f>C341*D344</f>
        <v>0</v>
      </c>
    </row>
    <row r="344" spans="1:4" hidden="1" x14ac:dyDescent="0.2">
      <c r="A344" s="1">
        <v>1</v>
      </c>
      <c r="B344" s="1">
        <v>0.961538</v>
      </c>
      <c r="D344" s="1">
        <f>VLOOKUP(C339,A344:B373,2,0)</f>
        <v>13.590325</v>
      </c>
    </row>
    <row r="345" spans="1:4" hidden="1" x14ac:dyDescent="0.2">
      <c r="A345" s="1">
        <v>2</v>
      </c>
      <c r="B345" s="1">
        <v>1.8860939999999999</v>
      </c>
    </row>
    <row r="346" spans="1:4" hidden="1" x14ac:dyDescent="0.2">
      <c r="A346" s="1">
        <v>3</v>
      </c>
      <c r="B346" s="1">
        <v>2.7750900000000001</v>
      </c>
    </row>
    <row r="347" spans="1:4" hidden="1" x14ac:dyDescent="0.2">
      <c r="A347" s="1">
        <v>4</v>
      </c>
      <c r="B347" s="1">
        <v>3.6298940000000002</v>
      </c>
    </row>
    <row r="348" spans="1:4" hidden="1" x14ac:dyDescent="0.2">
      <c r="A348" s="1">
        <v>5</v>
      </c>
      <c r="B348" s="1">
        <v>4.4518209999999998</v>
      </c>
    </row>
    <row r="349" spans="1:4" hidden="1" x14ac:dyDescent="0.2">
      <c r="A349" s="1">
        <v>6</v>
      </c>
      <c r="B349" s="1">
        <v>5.2421360000000004</v>
      </c>
    </row>
    <row r="350" spans="1:4" hidden="1" x14ac:dyDescent="0.2">
      <c r="A350" s="1">
        <v>7</v>
      </c>
      <c r="B350" s="1">
        <v>6.0020540000000002</v>
      </c>
    </row>
    <row r="351" spans="1:4" hidden="1" x14ac:dyDescent="0.2">
      <c r="A351" s="1">
        <v>8</v>
      </c>
      <c r="B351" s="1">
        <v>6.7327440000000003</v>
      </c>
    </row>
    <row r="352" spans="1:4" hidden="1" x14ac:dyDescent="0.2">
      <c r="A352" s="1">
        <v>9</v>
      </c>
      <c r="B352" s="1">
        <v>7.4353309999999997</v>
      </c>
    </row>
    <row r="353" spans="1:2" hidden="1" x14ac:dyDescent="0.2">
      <c r="A353" s="1">
        <v>10</v>
      </c>
      <c r="B353" s="1">
        <v>8.1108949999999993</v>
      </c>
    </row>
    <row r="354" spans="1:2" hidden="1" x14ac:dyDescent="0.2">
      <c r="A354" s="1">
        <v>11</v>
      </c>
      <c r="B354" s="1">
        <v>8.7604760000000006</v>
      </c>
    </row>
    <row r="355" spans="1:2" hidden="1" x14ac:dyDescent="0.2">
      <c r="A355" s="1">
        <v>12</v>
      </c>
      <c r="B355" s="1">
        <v>9.3850730000000002</v>
      </c>
    </row>
    <row r="356" spans="1:2" hidden="1" x14ac:dyDescent="0.2">
      <c r="A356" s="1">
        <v>13</v>
      </c>
      <c r="B356" s="1">
        <v>9.9856470000000002</v>
      </c>
    </row>
    <row r="357" spans="1:2" hidden="1" x14ac:dyDescent="0.2">
      <c r="A357" s="1">
        <v>14</v>
      </c>
      <c r="B357" s="1">
        <v>10.563122</v>
      </c>
    </row>
    <row r="358" spans="1:2" hidden="1" x14ac:dyDescent="0.2">
      <c r="A358" s="1">
        <v>15</v>
      </c>
      <c r="B358" s="1">
        <v>11.118387</v>
      </c>
    </row>
    <row r="359" spans="1:2" hidden="1" x14ac:dyDescent="0.2">
      <c r="A359" s="1">
        <v>16</v>
      </c>
      <c r="B359" s="1">
        <v>11.652295000000001</v>
      </c>
    </row>
    <row r="360" spans="1:2" hidden="1" x14ac:dyDescent="0.2">
      <c r="A360" s="1">
        <v>17</v>
      </c>
      <c r="B360" s="1">
        <v>12.165668</v>
      </c>
    </row>
    <row r="361" spans="1:2" hidden="1" x14ac:dyDescent="0.2">
      <c r="A361" s="1">
        <v>18</v>
      </c>
      <c r="B361" s="1">
        <v>12.659295999999999</v>
      </c>
    </row>
    <row r="362" spans="1:2" hidden="1" x14ac:dyDescent="0.2">
      <c r="A362" s="1">
        <v>19</v>
      </c>
      <c r="B362" s="1">
        <v>13.133938000000001</v>
      </c>
    </row>
    <row r="363" spans="1:2" hidden="1" x14ac:dyDescent="0.2">
      <c r="A363" s="1">
        <v>20</v>
      </c>
      <c r="B363" s="1">
        <v>13.590325</v>
      </c>
    </row>
    <row r="364" spans="1:2" hidden="1" x14ac:dyDescent="0.2">
      <c r="A364" s="1">
        <v>21</v>
      </c>
      <c r="B364" s="1">
        <v>14.029159</v>
      </c>
    </row>
    <row r="365" spans="1:2" hidden="1" x14ac:dyDescent="0.2">
      <c r="A365" s="1">
        <v>22</v>
      </c>
      <c r="B365" s="1">
        <v>14.451114</v>
      </c>
    </row>
    <row r="366" spans="1:2" hidden="1" x14ac:dyDescent="0.2">
      <c r="A366" s="1">
        <v>23</v>
      </c>
      <c r="B366" s="1">
        <v>14.85684</v>
      </c>
    </row>
    <row r="367" spans="1:2" hidden="1" x14ac:dyDescent="0.2">
      <c r="A367" s="1">
        <v>24</v>
      </c>
      <c r="B367" s="1">
        <v>15.246961000000001</v>
      </c>
    </row>
    <row r="368" spans="1:2" hidden="1" x14ac:dyDescent="0.2">
      <c r="A368" s="1">
        <v>25</v>
      </c>
      <c r="B368" s="1">
        <v>15.622078</v>
      </c>
    </row>
    <row r="369" spans="1:5" hidden="1" x14ac:dyDescent="0.2">
      <c r="A369" s="1">
        <v>26</v>
      </c>
      <c r="B369" s="1">
        <v>15.982767000000001</v>
      </c>
    </row>
    <row r="370" spans="1:5" hidden="1" x14ac:dyDescent="0.2">
      <c r="A370" s="1">
        <v>27</v>
      </c>
      <c r="B370" s="1">
        <v>16.329584000000001</v>
      </c>
    </row>
    <row r="371" spans="1:5" hidden="1" x14ac:dyDescent="0.2">
      <c r="A371" s="1">
        <v>28</v>
      </c>
      <c r="B371" s="1">
        <v>16.663060999999999</v>
      </c>
    </row>
    <row r="372" spans="1:5" hidden="1" x14ac:dyDescent="0.2">
      <c r="A372" s="1">
        <v>29</v>
      </c>
      <c r="B372" s="1">
        <v>16.983712000000001</v>
      </c>
    </row>
    <row r="373" spans="1:5" hidden="1" x14ac:dyDescent="0.2">
      <c r="A373" s="1">
        <v>30</v>
      </c>
      <c r="B373" s="1">
        <v>17.292031000000001</v>
      </c>
    </row>
    <row r="374" spans="1:5" ht="15" x14ac:dyDescent="0.25">
      <c r="A374" s="41" t="s">
        <v>84</v>
      </c>
      <c r="B374" s="64"/>
      <c r="C374" s="64"/>
      <c r="D374" s="64"/>
      <c r="E374" s="63"/>
    </row>
    <row r="376" spans="1:5" x14ac:dyDescent="0.2">
      <c r="A376" s="1" t="s">
        <v>85</v>
      </c>
    </row>
    <row r="377" spans="1:5" x14ac:dyDescent="0.2">
      <c r="A377" s="1" t="s">
        <v>86</v>
      </c>
    </row>
    <row r="378" spans="1:5" x14ac:dyDescent="0.2">
      <c r="A378" s="1" t="s">
        <v>87</v>
      </c>
    </row>
    <row r="379" spans="1:5" x14ac:dyDescent="0.2">
      <c r="A379" s="1" t="s">
        <v>88</v>
      </c>
    </row>
    <row r="381" spans="1:5" x14ac:dyDescent="0.2">
      <c r="A381" s="1" t="s">
        <v>89</v>
      </c>
    </row>
    <row r="382" spans="1:5" ht="14.25" x14ac:dyDescent="0.2">
      <c r="C382" s="67"/>
    </row>
    <row r="385" spans="1:3" x14ac:dyDescent="0.2">
      <c r="A385" s="1" t="s">
        <v>90</v>
      </c>
    </row>
    <row r="386" spans="1:3" x14ac:dyDescent="0.2">
      <c r="A386" s="1" t="s">
        <v>91</v>
      </c>
    </row>
    <row r="387" spans="1:3" x14ac:dyDescent="0.2">
      <c r="B387" s="1" t="s">
        <v>92</v>
      </c>
    </row>
    <row r="388" spans="1:3" x14ac:dyDescent="0.2">
      <c r="A388" s="1" t="s">
        <v>93</v>
      </c>
    </row>
    <row r="389" spans="1:3" x14ac:dyDescent="0.2">
      <c r="A389" s="1" t="s">
        <v>94</v>
      </c>
    </row>
    <row r="390" spans="1:3" x14ac:dyDescent="0.2">
      <c r="A390" s="1" t="s">
        <v>95</v>
      </c>
    </row>
    <row r="392" spans="1:3" x14ac:dyDescent="0.2">
      <c r="A392" s="11" t="s">
        <v>96</v>
      </c>
    </row>
    <row r="394" spans="1:3" x14ac:dyDescent="0.2">
      <c r="A394" s="1" t="s">
        <v>97</v>
      </c>
      <c r="C394" s="65">
        <v>0</v>
      </c>
    </row>
    <row r="395" spans="1:3" x14ac:dyDescent="0.2">
      <c r="A395" s="1" t="s">
        <v>98</v>
      </c>
      <c r="C395" s="68">
        <v>0.04</v>
      </c>
    </row>
    <row r="396" spans="1:3" x14ac:dyDescent="0.2">
      <c r="A396" s="1" t="s">
        <v>99</v>
      </c>
      <c r="C396" s="68">
        <v>0.03</v>
      </c>
    </row>
    <row r="397" spans="1:3" x14ac:dyDescent="0.2">
      <c r="A397" s="1" t="s">
        <v>81</v>
      </c>
      <c r="C397" s="66">
        <v>20</v>
      </c>
    </row>
    <row r="399" spans="1:3" x14ac:dyDescent="0.2">
      <c r="A399" s="1" t="s">
        <v>83</v>
      </c>
      <c r="C399" s="43">
        <f>(C394/(C395-C396))*(1-((1+C396)/(1+C395))^C397)</f>
        <v>0</v>
      </c>
    </row>
    <row r="402" spans="4:4" x14ac:dyDescent="0.2">
      <c r="D402" s="69" t="s">
        <v>100</v>
      </c>
    </row>
  </sheetData>
  <sheetProtection algorithmName="SHA-512" hashValue="e2F8J2sSQRR16LYS8wsiZFPcpLfCE0Nt4HaC5nv29FPG5CuEtfZCukya5ClYkSnaR+wGpeCPcii6Psra6Iw2GA==" saltValue="CZk04wVSdgLoq66T5zZ3CQ==" spinCount="100000" sheet="1" objects="1" scenarios="1"/>
  <mergeCells count="8">
    <mergeCell ref="A102:G102"/>
    <mergeCell ref="A322:G322"/>
    <mergeCell ref="A1:G1"/>
    <mergeCell ref="A3:G3"/>
    <mergeCell ref="A4:G4"/>
    <mergeCell ref="A6:G6"/>
    <mergeCell ref="B25:H25"/>
    <mergeCell ref="B26:H26"/>
  </mergeCells>
  <phoneticPr fontId="0" type="noConversion"/>
  <dataValidations count="2">
    <dataValidation type="list" allowBlank="1" showInputMessage="1" showErrorMessage="1" sqref="C339">
      <formula1>$A$344:$A$373</formula1>
    </dataValidation>
    <dataValidation type="list" allowBlank="1" showInputMessage="1" showErrorMessage="1" sqref="D16:D17 D130:D132 D143:D149">
      <formula1>$C$37:$C$41</formula1>
    </dataValidation>
  </dataValidations>
  <hyperlinks>
    <hyperlink ref="D402" r:id="rId1"/>
  </hyperlinks>
  <pageMargins left="0.59055118110236227" right="0.59055118110236227" top="0.70866141732283472" bottom="0.98425196850393704" header="0.31496062992125984" footer="0.51181102362204722"/>
  <pageSetup paperSize="9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2</vt:i4>
      </vt:variant>
    </vt:vector>
  </HeadingPairs>
  <TitlesOfParts>
    <vt:vector size="3" baseType="lpstr">
      <vt:lpstr>USUF</vt:lpstr>
      <vt:lpstr>USUF!Afdrukbereik</vt:lpstr>
      <vt:lpstr>USUF!Afdruktitels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2012-08-13T20:12:54Z</dcterms:created>
  <dcterms:modified xsi:type="dcterms:W3CDTF">2014-11-19T07:39:53Z</dcterms:modified>
</cp:coreProperties>
</file>