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735" yWindow="480" windowWidth="14355" windowHeight="7995"/>
  </bookViews>
  <sheets>
    <sheet name="VBIWTHMH" sheetId="1" r:id="rId1"/>
  </sheets>
  <definedNames>
    <definedName name="_1._Zegels_Minuut_Brevet" localSheetId="0">VBIWTHMH!$A$16:$F$16</definedName>
    <definedName name="_1._Zegels_Minuut_Brevet">#REF!</definedName>
    <definedName name="_10._Tweede_getuigschrift" localSheetId="0">VBIWTHMH!#REF!</definedName>
    <definedName name="_10._Tweede_getuigschrift">#REF!</definedName>
    <definedName name="_11._Kadaster_uittreksel" localSheetId="0">VBIWTHMH!#REF!</definedName>
    <definedName name="_11._Kadaster_uittreksel">#REF!</definedName>
    <definedName name="_12._Getuigen" localSheetId="0">VBIWTHMH!#REF!</definedName>
    <definedName name="_12._Getuigen">#REF!</definedName>
    <definedName name="_13._Allerlei_uitgaven" localSheetId="0">VBIWTHMH!#REF!</definedName>
    <definedName name="_13._Allerlei_uitgaven">#REF!</definedName>
    <definedName name="_14." localSheetId="0">VBIWTHMH!#REF!</definedName>
    <definedName name="_14.">#REF!</definedName>
    <definedName name="_15." localSheetId="0">VBIWTHMH!#REF!</definedName>
    <definedName name="_15.">#REF!</definedName>
    <definedName name="_2._Registratie_Minuut_Brevet" localSheetId="0">VBIWTHMH!$B$18:$G$18</definedName>
    <definedName name="_2._Registratie_Minuut_Brevet">#REF!</definedName>
    <definedName name="_3._Registratie_aanhangsel" localSheetId="0">VBIWTHMH!$E$19:$G$19</definedName>
    <definedName name="_3._Registratie_aanhangsel">#REF!</definedName>
    <definedName name="_4.Zegels_afschrift_grosse" localSheetId="0">VBIWTHMH!#REF!</definedName>
    <definedName name="_4.Zegels_afschrift_grosse">#REF!</definedName>
    <definedName name="_5._Hypotheek__inschr._overschr._doorh." localSheetId="0">VBIWTHMH!#REF!</definedName>
    <definedName name="_5._Hypotheek__inschr._overschr._doorh.">#REF!</definedName>
    <definedName name="_6._Loon_pandbewaarder" localSheetId="0">VBIWTHMH!#REF!</definedName>
    <definedName name="_6._Loon_pandbewaarder">#REF!</definedName>
    <definedName name="_7._Zegels__bord._aanh." localSheetId="0">VBIWTHMH!#REF!</definedName>
    <definedName name="_7._Zegels__bord._aanh.">#REF!</definedName>
    <definedName name="_8._Opzoekingen" localSheetId="0">VBIWTHMH!#REF!</definedName>
    <definedName name="_8._Opzoekingen">#REF!</definedName>
    <definedName name="_9._Hypothecair_getuigschrift" localSheetId="0">VBIWTHMH!#REF!</definedName>
    <definedName name="_9._Hypothecair_getuigschrift">#REF!</definedName>
    <definedName name="Aard" localSheetId="0">VBIWTHMH!$B$4:$F$4</definedName>
    <definedName name="Aard">#REF!</definedName>
    <definedName name="_xlnm.Print_Area" localSheetId="0">VBIWTHMH!$A$1:$E$39</definedName>
    <definedName name="Datum" localSheetId="0">VBIWTHMH!$B$4:$G$35</definedName>
    <definedName name="Datum">#REF!</definedName>
    <definedName name="gemeentelijke_info" localSheetId="0">#REF!</definedName>
    <definedName name="gemeentelijke_info">#REF!</definedName>
    <definedName name="Kantoor_van_Notaris_J._SIMONART_te_Leuven" localSheetId="0">VBIWTHMH!#REF!</definedName>
    <definedName name="Kantoor_van_Notaris_J._SIMONART_te_Leuven">#REF!</definedName>
    <definedName name="KOSTENFICHE" localSheetId="0">VBIWTHMH!$A$1:$G$35</definedName>
    <definedName name="KOSTENFICHE">#REF!</definedName>
    <definedName name="Last_Row">IF(Values_Entered,Header_Row+Number_of_Payments,Header_Row)</definedName>
    <definedName name="Naam" localSheetId="0">VBIWTHMH!$B$9:$F$9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VBIWTHMH!$F$4:$F$37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VBIWTHMH!#REF!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VBIWTHMH!$A$3:$G$35</definedName>
  </definedNames>
  <calcPr calcId="152511"/>
</workbook>
</file>

<file path=xl/calcChain.xml><?xml version="1.0" encoding="utf-8"?>
<calcChain xmlns="http://schemas.openxmlformats.org/spreadsheetml/2006/main">
  <c r="B7" i="1" l="1"/>
  <c r="D19" i="1"/>
  <c r="E34" i="1"/>
  <c r="E37" i="1" s="1"/>
  <c r="E35" i="1"/>
  <c r="D43" i="1"/>
  <c r="C139" i="1"/>
  <c r="D47" i="1"/>
  <c r="C134" i="1" s="1"/>
  <c r="C52" i="1"/>
  <c r="D118" i="1" s="1"/>
  <c r="D119" i="1" s="1"/>
  <c r="D120" i="1" s="1"/>
  <c r="D121" i="1" s="1"/>
  <c r="C53" i="1"/>
  <c r="D57" i="1"/>
  <c r="D59" i="1"/>
  <c r="D61" i="1"/>
  <c r="C75" i="1"/>
  <c r="C226" i="1"/>
  <c r="C100" i="1"/>
  <c r="D100" i="1"/>
  <c r="B122" i="1"/>
  <c r="C122" i="1"/>
  <c r="B123" i="1"/>
  <c r="C123" i="1"/>
  <c r="C146" i="1"/>
  <c r="C172" i="1"/>
  <c r="C220" i="1"/>
  <c r="D220" i="1"/>
  <c r="E220" i="1"/>
  <c r="C222" i="1" s="1"/>
  <c r="C82" i="1" s="1"/>
  <c r="E228" i="1"/>
  <c r="E236" i="1" s="1"/>
  <c r="E237" i="1" s="1"/>
  <c r="E79" i="1" s="1"/>
  <c r="E84" i="1" s="1"/>
  <c r="E229" i="1"/>
  <c r="E230" i="1"/>
  <c r="E232" i="1"/>
  <c r="E233" i="1"/>
  <c r="C234" i="1"/>
  <c r="C263" i="1"/>
  <c r="C264" i="1"/>
  <c r="C265" i="1"/>
  <c r="D265" i="1"/>
  <c r="F265" i="1"/>
  <c r="C266" i="1"/>
  <c r="D266" i="1"/>
  <c r="F266" i="1"/>
  <c r="F267" i="1"/>
  <c r="F268" i="1"/>
  <c r="F269" i="1"/>
  <c r="F270" i="1"/>
  <c r="F302" i="1"/>
  <c r="F303" i="1"/>
  <c r="F304" i="1"/>
  <c r="F305" i="1"/>
  <c r="F306" i="1"/>
  <c r="F307" i="1"/>
  <c r="C308" i="1"/>
  <c r="F308" i="1"/>
  <c r="D357" i="1"/>
  <c r="F362" i="1"/>
  <c r="F363" i="1"/>
  <c r="F364" i="1"/>
  <c r="E371" i="1" s="1"/>
  <c r="F365" i="1"/>
  <c r="F366" i="1"/>
  <c r="F367" i="1"/>
  <c r="C368" i="1"/>
  <c r="F368" i="1"/>
  <c r="E369" i="1"/>
  <c r="F310" i="1"/>
  <c r="E16" i="1"/>
  <c r="E23" i="1" s="1"/>
  <c r="F140" i="1"/>
  <c r="E149" i="1" s="1"/>
  <c r="F144" i="1"/>
  <c r="F141" i="1"/>
  <c r="F145" i="1"/>
  <c r="E147" i="1"/>
  <c r="F142" i="1"/>
  <c r="F143" i="1"/>
  <c r="F146" i="1"/>
  <c r="C147" i="1"/>
  <c r="E234" i="1"/>
  <c r="E231" i="1"/>
  <c r="C165" i="1"/>
  <c r="F166" i="1"/>
  <c r="C173" i="1"/>
  <c r="F167" i="1"/>
  <c r="F171" i="1"/>
  <c r="E173" i="1"/>
  <c r="F168" i="1"/>
  <c r="E175" i="1" s="1"/>
  <c r="F169" i="1"/>
  <c r="F172" i="1"/>
  <c r="F170" i="1"/>
  <c r="E85" i="1" l="1"/>
  <c r="E86" i="1" s="1"/>
  <c r="E90" i="1" s="1"/>
  <c r="E88" i="1"/>
  <c r="C84" i="1"/>
  <c r="C127" i="1"/>
  <c r="C159" i="1"/>
  <c r="C152" i="1"/>
  <c r="G96" i="1"/>
  <c r="G98" i="1" s="1"/>
  <c r="G100" i="1" s="1"/>
  <c r="D50" i="1" s="1"/>
  <c r="C54" i="1"/>
  <c r="D55" i="1" s="1"/>
  <c r="F272" i="1"/>
  <c r="D17" i="1" s="1"/>
  <c r="E22" i="1" s="1"/>
  <c r="E25" i="1" s="1"/>
  <c r="E160" i="1" l="1"/>
  <c r="C160" i="1"/>
  <c r="F155" i="1"/>
  <c r="F156" i="1"/>
  <c r="F157" i="1"/>
  <c r="F158" i="1"/>
  <c r="F154" i="1"/>
  <c r="F153" i="1"/>
  <c r="F159" i="1"/>
  <c r="F128" i="1"/>
  <c r="F129" i="1"/>
  <c r="F134" i="1"/>
  <c r="C135" i="1"/>
  <c r="E135" i="1"/>
  <c r="F130" i="1"/>
  <c r="F131" i="1"/>
  <c r="F133" i="1"/>
  <c r="F132" i="1"/>
  <c r="A104" i="1"/>
  <c r="D63" i="1" s="1"/>
  <c r="G64" i="1" s="1"/>
  <c r="E162" i="1" l="1"/>
  <c r="E137" i="1"/>
  <c r="G49" i="1" s="1"/>
  <c r="G50" i="1" l="1"/>
  <c r="G67" i="1" s="1"/>
  <c r="G63" i="1"/>
  <c r="G65" i="1" s="1"/>
  <c r="G69" i="1" s="1"/>
</calcChain>
</file>

<file path=xl/comments1.xml><?xml version="1.0" encoding="utf-8"?>
<comments xmlns="http://schemas.openxmlformats.org/spreadsheetml/2006/main">
  <authors>
    <author>licentie</author>
  </authors>
  <commentList>
    <comment ref="D51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<sst xmlns="http://schemas.openxmlformats.org/spreadsheetml/2006/main" count="179" uniqueCount="122">
  <si>
    <t>Dossier</t>
  </si>
  <si>
    <t>Client</t>
  </si>
  <si>
    <t>Prix</t>
  </si>
  <si>
    <t>Charges:</t>
  </si>
  <si>
    <t>Base</t>
  </si>
  <si>
    <t>Acompte (garantie)</t>
  </si>
  <si>
    <t>Réduction art. 53?</t>
  </si>
  <si>
    <t>oui</t>
  </si>
  <si>
    <t>Zone de pression immobilière?</t>
  </si>
  <si>
    <t>P.A.</t>
  </si>
  <si>
    <t xml:space="preserve">Crédit Soc. Wall. ou Fam. Nombr.? </t>
  </si>
  <si>
    <t>non</t>
  </si>
  <si>
    <t>Crédit social pour au moins 50%?</t>
  </si>
  <si>
    <t>------------------------------------------------------------------------------------------------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</si>
  <si>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</si>
  <si>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</si>
  <si>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</si>
  <si>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</si>
  <si>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</si>
  <si>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</si>
  <si>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</si>
  <si>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TVA</t>
  </si>
  <si>
    <t>Total général:</t>
  </si>
  <si>
    <t>Frais à charge du vendeur</t>
  </si>
  <si>
    <t>Renseignements urbanistiques</t>
  </si>
  <si>
    <t>Commission agence immobilière</t>
  </si>
  <si>
    <t>Mesurage</t>
  </si>
  <si>
    <t>Attestation(s) du sol(?)</t>
  </si>
  <si>
    <t>Autres</t>
  </si>
  <si>
    <t>Total frais vendeur</t>
  </si>
  <si>
    <t>Total général vendeur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</si>
  <si>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</si>
  <si>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</si>
  <si>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</si>
  <si>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</si>
  <si>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</si>
  <si>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</si>
  <si>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</si>
  <si>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</si>
  <si>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</si>
  <si>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</si>
  <si>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</si>
  <si>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</si>
  <si>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</si>
  <si>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</si>
  <si>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</si>
  <si>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</si>
  <si>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</si>
  <si>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</si>
  <si>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</si>
  <si>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</si>
  <si>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</si>
  <si>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</si>
  <si>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</si>
  <si>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</si>
  <si>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</si>
  <si>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</si>
  <si>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</si>
  <si>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</si>
  <si>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</si>
  <si>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</si>
  <si>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</si>
  <si>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</si>
  <si>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</si>
  <si>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</si>
  <si>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</si>
  <si>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</si>
  <si>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Ereloon</t>
  </si>
  <si>
    <t>Totaal Ereloon</t>
  </si>
  <si>
    <t>Livret</t>
  </si>
  <si>
    <t>Principal</t>
  </si>
  <si>
    <t>Accessoires</t>
  </si>
  <si>
    <t>(TVA)</t>
  </si>
  <si>
    <t>Total frais</t>
  </si>
  <si>
    <t>Total</t>
  </si>
  <si>
    <t>Ensemble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</si>
  <si>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</si>
  <si>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</si>
  <si>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</si>
  <si>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</si>
  <si>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</si>
  <si>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</si>
  <si>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</si>
  <si>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</si>
  <si>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</si>
  <si>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Quote-part acte de base ou de lotissement</t>
  </si>
  <si>
    <t>Décompte acquéreur</t>
  </si>
  <si>
    <t>Décompte vendeur</t>
  </si>
  <si>
    <t>Afrekening koper</t>
  </si>
  <si>
    <t>Afrekening verkoper</t>
  </si>
  <si>
    <t>TRANSFERT D'HYPOTHÈQUE</t>
  </si>
  <si>
    <t>ancienne inscription</t>
  </si>
  <si>
    <t>Nouvelle inscription</t>
  </si>
  <si>
    <t>Honoraires</t>
  </si>
  <si>
    <t>droits d'enregistrement acte</t>
  </si>
  <si>
    <t>droits d'enregistrement annexes</t>
  </si>
  <si>
    <t xml:space="preserve">           honor. hypoth. inscription</t>
  </si>
  <si>
    <t xml:space="preserve">           honor. hypoth. mainlevée</t>
  </si>
  <si>
    <t xml:space="preserve">           droits d'inscription</t>
  </si>
  <si>
    <t>provision frais hypothécaires</t>
  </si>
  <si>
    <t>droits d'écriture</t>
  </si>
  <si>
    <t>frais divers</t>
  </si>
  <si>
    <t>renseignements urbanistiques</t>
  </si>
  <si>
    <t>plus TVA</t>
  </si>
  <si>
    <t>Loon hypotheekbewaarder doorhaling</t>
  </si>
  <si>
    <t>Tarief</t>
  </si>
  <si>
    <t>Ereloon G</t>
  </si>
  <si>
    <t>Lening</t>
  </si>
  <si>
    <t>Hypothecaire volmacht</t>
  </si>
  <si>
    <t>MANDAT HYPOTHECAIRE</t>
  </si>
  <si>
    <t>Combien de bureaux d'hypothèques?</t>
  </si>
  <si>
    <t>Droits d'écriture</t>
  </si>
  <si>
    <t>Droits d'enregistrement</t>
  </si>
  <si>
    <t>Droits d'enregistrement des annexes</t>
  </si>
  <si>
    <t>Frais</t>
  </si>
  <si>
    <t>VENTE BIEN IMMOBILIER WALLONIE AVEC TRANSFERT D'HYPOTHEQUE ET MANDAT HYPOTHECAIRE</t>
  </si>
  <si>
    <t>Donceel</t>
  </si>
  <si>
    <t>Genappe</t>
  </si>
  <si>
    <t>Perwez</t>
  </si>
  <si>
    <t>Profondeville</t>
  </si>
  <si>
    <t>Sainte-Ode</t>
  </si>
  <si>
    <t>Silly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</si>
</sst>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&quot; BF&quot;;\-#,##0&quot; BF&quot;"/>
    <numFmt numFmtId="171" formatCode="0.000%"/>
    <numFmt numFmtId="172" formatCode="#.##000"/>
    <numFmt numFmtId="173" formatCode="_-* #,##0\ _F_B_-;\-* #,##0\ _F_B_-;_-* &quot;-&quot;\ _F_B_-;_-@_-"/>
    <numFmt numFmtId="174" formatCode="\$#,#00"/>
    <numFmt numFmtId="175" formatCode="_-* #,##0\ &quot;FB&quot;_-;\-* #,##0\ &quot;FB&quot;_-;_-* &quot;-&quot;\ &quot;FB&quot;_-;_-@_-"/>
    <numFmt numFmtId="176" formatCode="m\o\n\t\h\ d\,\ \y\y\y\y"/>
    <numFmt numFmtId="177" formatCode="#,#00"/>
    <numFmt numFmtId="178" formatCode="#,"/>
    <numFmt numFmtId="179" formatCode="%#,#00"/>
    <numFmt numFmtId="180" formatCode="#,##0.00\ &quot;€&quot;"/>
    <numFmt numFmtId="181" formatCode="#,##0&quot; Fr&quot;;\-#,##0&quot; Fr&quot;"/>
    <numFmt numFmtId="182" formatCode="0.0000%"/>
    <numFmt numFmtId="183" formatCode="#,##0.00\ &quot;BF&quot;;\-#,##0.00\ &quot;BF&quot;"/>
  </numFmts>
  <fonts count="17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9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1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1"/>
        <bgColor indexed="2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00808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2" fontId="9" fillId="0" borderId="0">
      <protection locked="0"/>
    </xf>
    <xf numFmtId="173" fontId="2" fillId="0" borderId="0" applyFont="0" applyFill="0" applyBorder="0" applyAlignment="0" applyProtection="0"/>
    <xf numFmtId="174" fontId="9" fillId="0" borderId="0">
      <protection locked="0"/>
    </xf>
    <xf numFmtId="175" fontId="2" fillId="0" borderId="0" applyFont="0" applyFill="0" applyBorder="0" applyAlignment="0" applyProtection="0"/>
    <xf numFmtId="176" fontId="9" fillId="0" borderId="0">
      <protection locked="0"/>
    </xf>
    <xf numFmtId="177" fontId="9" fillId="0" borderId="0">
      <protection locked="0"/>
    </xf>
    <xf numFmtId="178" fontId="10" fillId="0" borderId="0">
      <protection locked="0"/>
    </xf>
    <xf numFmtId="178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9" fontId="9" fillId="0" borderId="0">
      <protection locked="0"/>
    </xf>
    <xf numFmtId="0" fontId="11" fillId="0" borderId="0"/>
    <xf numFmtId="0" fontId="15" fillId="0" borderId="0"/>
    <xf numFmtId="0" fontId="1" fillId="0" borderId="0"/>
    <xf numFmtId="0" fontId="2" fillId="0" borderId="0"/>
    <xf numFmtId="0" fontId="15" fillId="0" borderId="0"/>
    <xf numFmtId="178" fontId="9" fillId="0" borderId="1">
      <protection locked="0"/>
    </xf>
    <xf numFmtId="0" fontId="16" fillId="0" borderId="32" applyNumberFormat="0" applyFill="0" applyAlignment="0" applyProtection="0"/>
  </cellStyleXfs>
  <cellXfs count="208">
    <xf numFmtId="0" fontId="0" fillId="0" borderId="0" xfId="0"/>
    <xf numFmtId="0" fontId="0" fillId="2" borderId="0" xfId="0" applyFill="1" applyBorder="1" applyAlignment="1" applyProtection="1">
      <alignment horizontal="left"/>
      <protection locked="0" hidden="1"/>
    </xf>
    <xf numFmtId="166" fontId="0" fillId="3" borderId="2" xfId="0" applyNumberFormat="1" applyFill="1" applyBorder="1" applyAlignment="1" applyProtection="1">
      <protection hidden="1"/>
    </xf>
    <xf numFmtId="0" fontId="0" fillId="3" borderId="0" xfId="0" applyFill="1"/>
    <xf numFmtId="0" fontId="3" fillId="3" borderId="0" xfId="0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protection hidden="1"/>
    </xf>
    <xf numFmtId="0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6" fontId="2" fillId="3" borderId="0" xfId="0" applyNumberFormat="1" applyFont="1" applyFill="1" applyBorder="1" applyAlignment="1" applyProtection="1">
      <protection hidden="1"/>
    </xf>
    <xf numFmtId="168" fontId="0" fillId="3" borderId="0" xfId="0" applyNumberFormat="1" applyFill="1" applyBorder="1" applyAlignment="1" applyProtection="1">
      <protection hidden="1"/>
    </xf>
    <xf numFmtId="166" fontId="2" fillId="3" borderId="3" xfId="0" applyNumberFormat="1" applyFont="1" applyFill="1" applyBorder="1" applyAlignment="1" applyProtection="1">
      <protection hidden="1"/>
    </xf>
    <xf numFmtId="0" fontId="2" fillId="3" borderId="0" xfId="14" applyFont="1" applyFill="1" applyBorder="1" applyAlignment="1" applyProtection="1">
      <alignment horizontal="left"/>
      <protection hidden="1"/>
    </xf>
    <xf numFmtId="0" fontId="0" fillId="3" borderId="0" xfId="0" applyFill="1" applyProtection="1"/>
    <xf numFmtId="0" fontId="3" fillId="3" borderId="0" xfId="14" applyFont="1" applyFill="1" applyBorder="1" applyAlignment="1" applyProtection="1">
      <alignment horizontal="left"/>
      <protection hidden="1"/>
    </xf>
    <xf numFmtId="0" fontId="3" fillId="3" borderId="0" xfId="0" quotePrefix="1" applyFont="1" applyFill="1" applyBorder="1" applyAlignment="1" applyProtection="1">
      <alignment horizontal="left"/>
      <protection hidden="1"/>
    </xf>
    <xf numFmtId="166" fontId="2" fillId="3" borderId="4" xfId="0" applyNumberFormat="1" applyFont="1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68" fontId="0" fillId="3" borderId="0" xfId="0" applyNumberFormat="1" applyFill="1" applyBorder="1" applyAlignment="1" applyProtection="1">
      <alignment horizontal="left"/>
      <protection hidden="1"/>
    </xf>
    <xf numFmtId="0" fontId="2" fillId="3" borderId="4" xfId="14" applyFont="1" applyFill="1" applyBorder="1" applyAlignment="1" applyProtection="1">
      <alignment horizontal="left"/>
      <protection hidden="1"/>
    </xf>
    <xf numFmtId="0" fontId="2" fillId="3" borderId="4" xfId="0" applyFont="1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2" fillId="3" borderId="0" xfId="0" applyFont="1" applyFill="1" applyBorder="1" applyProtection="1">
      <protection hidden="1"/>
    </xf>
    <xf numFmtId="168" fontId="0" fillId="3" borderId="0" xfId="0" applyNumberFormat="1" applyFill="1" applyBorder="1" applyProtection="1">
      <protection hidden="1"/>
    </xf>
    <xf numFmtId="0" fontId="0" fillId="3" borderId="5" xfId="0" applyFill="1" applyBorder="1" applyAlignment="1" applyProtection="1">
      <alignment horizontal="left"/>
      <protection hidden="1"/>
    </xf>
    <xf numFmtId="0" fontId="2" fillId="3" borderId="0" xfId="0" applyFont="1" applyFill="1" applyProtection="1">
      <protection hidden="1"/>
    </xf>
    <xf numFmtId="168" fontId="0" fillId="3" borderId="0" xfId="0" applyNumberFormat="1" applyFill="1" applyProtection="1">
      <protection hidden="1"/>
    </xf>
    <xf numFmtId="3" fontId="2" fillId="3" borderId="0" xfId="0" applyNumberFormat="1" applyFont="1" applyFill="1"/>
    <xf numFmtId="3" fontId="2" fillId="3" borderId="0" xfId="0" applyNumberFormat="1" applyFont="1" applyFill="1" applyProtection="1">
      <protection hidden="1"/>
    </xf>
    <xf numFmtId="0" fontId="5" fillId="3" borderId="0" xfId="0" applyFont="1" applyFill="1" applyProtection="1">
      <protection hidden="1"/>
    </xf>
    <xf numFmtId="3" fontId="2" fillId="3" borderId="0" xfId="0" applyNumberFormat="1" applyFont="1" applyFill="1" applyProtection="1"/>
    <xf numFmtId="3" fontId="2" fillId="3" borderId="0" xfId="0" quotePrefix="1" applyNumberFormat="1" applyFont="1" applyFill="1" applyAlignment="1" applyProtection="1">
      <alignment horizontal="left"/>
      <protection hidden="1"/>
    </xf>
    <xf numFmtId="3" fontId="2" fillId="3" borderId="0" xfId="0" applyNumberFormat="1" applyFont="1" applyFill="1" applyBorder="1" applyProtection="1">
      <protection hidden="1"/>
    </xf>
    <xf numFmtId="0" fontId="0" fillId="3" borderId="0" xfId="0" applyFill="1" applyBorder="1"/>
    <xf numFmtId="170" fontId="6" fillId="3" borderId="6" xfId="0" applyNumberFormat="1" applyFont="1" applyFill="1" applyBorder="1" applyAlignment="1" applyProtection="1">
      <alignment horizontal="center"/>
      <protection hidden="1"/>
    </xf>
    <xf numFmtId="0" fontId="6" fillId="3" borderId="6" xfId="0" applyFont="1" applyFill="1" applyBorder="1" applyAlignment="1" applyProtection="1">
      <alignment horizontal="center"/>
      <protection hidden="1"/>
    </xf>
    <xf numFmtId="0" fontId="6" fillId="3" borderId="7" xfId="0" applyFont="1" applyFill="1" applyBorder="1" applyAlignment="1" applyProtection="1">
      <alignment horizontal="center"/>
      <protection hidden="1"/>
    </xf>
    <xf numFmtId="169" fontId="7" fillId="3" borderId="6" xfId="0" applyNumberFormat="1" applyFont="1" applyFill="1" applyBorder="1" applyProtection="1">
      <protection hidden="1"/>
    </xf>
    <xf numFmtId="170" fontId="7" fillId="3" borderId="6" xfId="0" applyNumberFormat="1" applyFont="1" applyFill="1" applyBorder="1" applyProtection="1">
      <protection hidden="1"/>
    </xf>
    <xf numFmtId="171" fontId="7" fillId="3" borderId="6" xfId="0" applyNumberFormat="1" applyFont="1" applyFill="1" applyBorder="1" applyProtection="1">
      <protection hidden="1"/>
    </xf>
    <xf numFmtId="171" fontId="7" fillId="3" borderId="7" xfId="0" applyNumberFormat="1" applyFont="1" applyFill="1" applyBorder="1" applyProtection="1">
      <protection hidden="1"/>
    </xf>
    <xf numFmtId="0" fontId="7" fillId="3" borderId="8" xfId="0" applyFont="1" applyFill="1" applyBorder="1" applyProtection="1">
      <protection hidden="1"/>
    </xf>
    <xf numFmtId="0" fontId="7" fillId="3" borderId="0" xfId="0" applyFont="1" applyFill="1" applyBorder="1" applyProtection="1">
      <protection hidden="1"/>
    </xf>
    <xf numFmtId="0" fontId="8" fillId="3" borderId="9" xfId="0" applyFont="1" applyFill="1" applyBorder="1" applyProtection="1">
      <protection hidden="1"/>
    </xf>
    <xf numFmtId="0" fontId="7" fillId="3" borderId="0" xfId="0" applyFont="1" applyFill="1" applyProtection="1">
      <protection hidden="1"/>
    </xf>
    <xf numFmtId="170" fontId="6" fillId="3" borderId="0" xfId="0" applyNumberFormat="1" applyFont="1" applyFill="1" applyBorder="1" applyAlignment="1" applyProtection="1">
      <alignment horizontal="center"/>
      <protection hidden="1"/>
    </xf>
    <xf numFmtId="0" fontId="7" fillId="3" borderId="9" xfId="0" applyFont="1" applyFill="1" applyBorder="1" applyProtection="1">
      <protection hidden="1"/>
    </xf>
    <xf numFmtId="169" fontId="6" fillId="3" borderId="6" xfId="0" applyNumberFormat="1" applyFont="1" applyFill="1" applyBorder="1" applyProtection="1">
      <protection hidden="1"/>
    </xf>
    <xf numFmtId="167" fontId="3" fillId="4" borderId="0" xfId="0" applyNumberFormat="1" applyFont="1" applyFill="1" applyBorder="1" applyAlignment="1" applyProtection="1">
      <alignment horizontal="left"/>
      <protection locked="0" hidden="1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2" borderId="0" xfId="14" applyFont="1" applyFill="1" applyBorder="1" applyAlignment="1" applyProtection="1">
      <alignment horizontal="left"/>
      <protection locked="0" hidden="1"/>
    </xf>
    <xf numFmtId="0" fontId="3" fillId="5" borderId="10" xfId="14" applyFont="1" applyFill="1" applyBorder="1" applyAlignment="1" applyProtection="1">
      <alignment horizontal="left"/>
      <protection hidden="1"/>
    </xf>
    <xf numFmtId="0" fontId="3" fillId="5" borderId="11" xfId="0" applyFont="1" applyFill="1" applyBorder="1" applyAlignment="1" applyProtection="1">
      <alignment horizontal="left"/>
      <protection hidden="1"/>
    </xf>
    <xf numFmtId="0" fontId="2" fillId="5" borderId="1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3" fillId="6" borderId="10" xfId="14" applyFont="1" applyFill="1" applyBorder="1" applyAlignment="1" applyProtection="1">
      <alignment horizontal="left"/>
      <protection hidden="1"/>
    </xf>
    <xf numFmtId="0" fontId="0" fillId="6" borderId="11" xfId="0" applyFill="1" applyBorder="1" applyAlignment="1" applyProtection="1">
      <alignment horizontal="left"/>
      <protection hidden="1"/>
    </xf>
    <xf numFmtId="0" fontId="2" fillId="6" borderId="12" xfId="0" applyFont="1" applyFill="1" applyBorder="1" applyAlignment="1" applyProtection="1">
      <alignment horizontal="left"/>
      <protection hidden="1"/>
    </xf>
    <xf numFmtId="0" fontId="2" fillId="3" borderId="0" xfId="14" applyFill="1" applyProtection="1">
      <protection hidden="1"/>
    </xf>
    <xf numFmtId="166" fontId="2" fillId="3" borderId="13" xfId="14" applyNumberFormat="1" applyFill="1" applyBorder="1" applyAlignment="1" applyProtection="1">
      <protection hidden="1"/>
    </xf>
    <xf numFmtId="0" fontId="2" fillId="3" borderId="0" xfId="14" applyFill="1" applyBorder="1" applyAlignment="1" applyProtection="1">
      <alignment horizontal="left"/>
      <protection hidden="1"/>
    </xf>
    <xf numFmtId="166" fontId="2" fillId="3" borderId="0" xfId="14" applyNumberFormat="1" applyFill="1" applyBorder="1" applyAlignment="1" applyProtection="1">
      <protection hidden="1"/>
    </xf>
    <xf numFmtId="166" fontId="2" fillId="3" borderId="0" xfId="14" applyNumberFormat="1" applyFont="1" applyFill="1" applyBorder="1" applyAlignment="1" applyProtection="1">
      <alignment horizontal="left"/>
      <protection hidden="1"/>
    </xf>
    <xf numFmtId="168" fontId="2" fillId="3" borderId="0" xfId="14" applyNumberFormat="1" applyFill="1" applyBorder="1" applyAlignment="1" applyProtection="1">
      <alignment horizontal="left"/>
      <protection hidden="1"/>
    </xf>
    <xf numFmtId="166" fontId="2" fillId="3" borderId="0" xfId="14" applyNumberFormat="1" applyFont="1" applyFill="1" applyBorder="1" applyAlignment="1" applyProtection="1">
      <protection hidden="1"/>
    </xf>
    <xf numFmtId="0" fontId="2" fillId="0" borderId="0" xfId="14" applyProtection="1">
      <protection hidden="1"/>
    </xf>
    <xf numFmtId="0" fontId="2" fillId="0" borderId="0" xfId="14" applyFont="1" applyProtection="1">
      <protection hidden="1"/>
    </xf>
    <xf numFmtId="168" fontId="2" fillId="0" borderId="0" xfId="14" applyNumberFormat="1" applyProtection="1">
      <protection hidden="1"/>
    </xf>
    <xf numFmtId="171" fontId="7" fillId="7" borderId="0" xfId="14" applyNumberFormat="1" applyFont="1" applyFill="1" applyBorder="1" applyProtection="1">
      <protection hidden="1"/>
    </xf>
    <xf numFmtId="180" fontId="7" fillId="7" borderId="0" xfId="14" applyNumberFormat="1" applyFont="1" applyFill="1" applyBorder="1" applyProtection="1">
      <protection hidden="1"/>
    </xf>
    <xf numFmtId="181" fontId="7" fillId="7" borderId="0" xfId="14" applyNumberFormat="1" applyFont="1" applyFill="1" applyBorder="1" applyProtection="1">
      <protection hidden="1"/>
    </xf>
    <xf numFmtId="0" fontId="2" fillId="3" borderId="0" xfId="14" applyFill="1" applyBorder="1" applyProtection="1">
      <protection hidden="1"/>
    </xf>
    <xf numFmtId="0" fontId="7" fillId="7" borderId="0" xfId="14" applyFont="1" applyFill="1" applyBorder="1" applyProtection="1">
      <protection hidden="1"/>
    </xf>
    <xf numFmtId="169" fontId="6" fillId="7" borderId="0" xfId="14" applyNumberFormat="1" applyFont="1" applyFill="1" applyBorder="1" applyProtection="1">
      <protection hidden="1"/>
    </xf>
    <xf numFmtId="0" fontId="4" fillId="8" borderId="0" xfId="9" applyFill="1" applyAlignment="1" applyProtection="1"/>
    <xf numFmtId="3" fontId="2" fillId="8" borderId="0" xfId="0" applyNumberFormat="1" applyFont="1" applyFill="1" applyProtection="1">
      <protection hidden="1"/>
    </xf>
    <xf numFmtId="3" fontId="4" fillId="8" borderId="0" xfId="9" applyNumberFormat="1" applyFill="1" applyAlignment="1" applyProtection="1">
      <protection hidden="1"/>
    </xf>
    <xf numFmtId="0" fontId="3" fillId="9" borderId="0" xfId="14" applyFont="1" applyFill="1" applyBorder="1" applyAlignment="1" applyProtection="1">
      <alignment horizontal="left"/>
      <protection hidden="1"/>
    </xf>
    <xf numFmtId="0" fontId="2" fillId="3" borderId="0" xfId="14" applyNumberFormat="1" applyFill="1" applyBorder="1" applyAlignment="1" applyProtection="1">
      <protection hidden="1"/>
    </xf>
    <xf numFmtId="0" fontId="12" fillId="10" borderId="14" xfId="14" applyFont="1" applyFill="1" applyBorder="1" applyAlignment="1" applyProtection="1">
      <alignment horizontal="left"/>
      <protection hidden="1"/>
    </xf>
    <xf numFmtId="166" fontId="2" fillId="3" borderId="15" xfId="14" applyNumberFormat="1" applyFill="1" applyBorder="1" applyAlignment="1" applyProtection="1">
      <protection hidden="1"/>
    </xf>
    <xf numFmtId="0" fontId="2" fillId="3" borderId="16" xfId="14" applyFill="1" applyBorder="1" applyAlignment="1" applyProtection="1">
      <alignment horizontal="left"/>
      <protection hidden="1"/>
    </xf>
    <xf numFmtId="0" fontId="2" fillId="3" borderId="0" xfId="14" applyFill="1" applyBorder="1"/>
    <xf numFmtId="0" fontId="2" fillId="3" borderId="17" xfId="14" applyFill="1" applyBorder="1"/>
    <xf numFmtId="0" fontId="12" fillId="8" borderId="16" xfId="14" applyFont="1" applyFill="1" applyBorder="1" applyAlignment="1" applyProtection="1">
      <alignment horizontal="left"/>
      <protection hidden="1"/>
    </xf>
    <xf numFmtId="0" fontId="12" fillId="3" borderId="16" xfId="14" applyFont="1" applyFill="1" applyBorder="1" applyAlignment="1" applyProtection="1">
      <alignment horizontal="left"/>
      <protection hidden="1"/>
    </xf>
    <xf numFmtId="0" fontId="3" fillId="3" borderId="16" xfId="14" quotePrefix="1" applyFont="1" applyFill="1" applyBorder="1" applyAlignment="1" applyProtection="1">
      <alignment horizontal="left"/>
      <protection hidden="1"/>
    </xf>
    <xf numFmtId="166" fontId="2" fillId="3" borderId="17" xfId="14" applyNumberFormat="1" applyFill="1" applyBorder="1" applyAlignment="1" applyProtection="1">
      <protection hidden="1"/>
    </xf>
    <xf numFmtId="0" fontId="2" fillId="3" borderId="16" xfId="14" applyFont="1" applyFill="1" applyBorder="1" applyAlignment="1" applyProtection="1">
      <alignment horizontal="left"/>
      <protection hidden="1"/>
    </xf>
    <xf numFmtId="0" fontId="2" fillId="3" borderId="16" xfId="14" applyFill="1" applyBorder="1" applyProtection="1">
      <protection hidden="1"/>
    </xf>
    <xf numFmtId="0" fontId="2" fillId="3" borderId="18" xfId="14" applyFill="1" applyBorder="1" applyProtection="1">
      <protection hidden="1"/>
    </xf>
    <xf numFmtId="0" fontId="2" fillId="3" borderId="19" xfId="14" applyFill="1" applyBorder="1" applyProtection="1">
      <protection hidden="1"/>
    </xf>
    <xf numFmtId="166" fontId="3" fillId="3" borderId="19" xfId="14" applyNumberFormat="1" applyFont="1" applyFill="1" applyBorder="1" applyAlignment="1" applyProtection="1">
      <protection hidden="1"/>
    </xf>
    <xf numFmtId="0" fontId="2" fillId="3" borderId="13" xfId="14" applyFill="1" applyBorder="1" applyAlignment="1" applyProtection="1">
      <alignment horizontal="left"/>
      <protection hidden="1"/>
    </xf>
    <xf numFmtId="166" fontId="2" fillId="3" borderId="13" xfId="14" applyNumberFormat="1" applyFont="1" applyFill="1" applyBorder="1" applyAlignment="1" applyProtection="1">
      <alignment horizontal="left"/>
      <protection hidden="1"/>
    </xf>
    <xf numFmtId="168" fontId="2" fillId="3" borderId="13" xfId="14" applyNumberFormat="1" applyFill="1" applyBorder="1" applyAlignment="1" applyProtection="1">
      <protection hidden="1"/>
    </xf>
    <xf numFmtId="168" fontId="2" fillId="3" borderId="0" xfId="14" applyNumberFormat="1" applyFill="1" applyBorder="1"/>
    <xf numFmtId="168" fontId="3" fillId="3" borderId="0" xfId="14" applyNumberFormat="1" applyFont="1" applyFill="1" applyBorder="1"/>
    <xf numFmtId="168" fontId="2" fillId="3" borderId="0" xfId="14" applyNumberFormat="1" applyFill="1" applyBorder="1" applyAlignment="1" applyProtection="1">
      <protection hidden="1"/>
    </xf>
    <xf numFmtId="0" fontId="14" fillId="11" borderId="20" xfId="14" applyFont="1" applyFill="1" applyBorder="1" applyAlignment="1" applyProtection="1">
      <alignment horizontal="left"/>
      <protection hidden="1"/>
    </xf>
    <xf numFmtId="0" fontId="14" fillId="11" borderId="21" xfId="14" applyFont="1" applyFill="1" applyBorder="1" applyAlignment="1" applyProtection="1">
      <alignment horizontal="right"/>
      <protection hidden="1"/>
    </xf>
    <xf numFmtId="0" fontId="14" fillId="11" borderId="22" xfId="14" applyFont="1" applyFill="1" applyBorder="1" applyAlignment="1" applyProtection="1">
      <alignment horizontal="right"/>
      <protection hidden="1"/>
    </xf>
    <xf numFmtId="0" fontId="2" fillId="3" borderId="23" xfId="14" applyFill="1" applyBorder="1" applyAlignment="1" applyProtection="1">
      <protection hidden="1"/>
    </xf>
    <xf numFmtId="0" fontId="2" fillId="3" borderId="0" xfId="14" applyFill="1" applyBorder="1" applyAlignment="1" applyProtection="1">
      <protection hidden="1"/>
    </xf>
    <xf numFmtId="0" fontId="2" fillId="3" borderId="24" xfId="14" applyFill="1" applyBorder="1" applyAlignment="1" applyProtection="1">
      <protection hidden="1"/>
    </xf>
    <xf numFmtId="0" fontId="2" fillId="3" borderId="25" xfId="14" applyFill="1" applyBorder="1" applyAlignment="1" applyProtection="1">
      <protection hidden="1"/>
    </xf>
    <xf numFmtId="0" fontId="2" fillId="3" borderId="26" xfId="14" applyFill="1" applyBorder="1" applyAlignment="1" applyProtection="1">
      <protection hidden="1"/>
    </xf>
    <xf numFmtId="0" fontId="2" fillId="3" borderId="27" xfId="14" applyFill="1" applyBorder="1" applyAlignment="1" applyProtection="1">
      <protection hidden="1"/>
    </xf>
    <xf numFmtId="168" fontId="2" fillId="3" borderId="0" xfId="14" applyNumberFormat="1" applyFill="1" applyProtection="1">
      <protection hidden="1"/>
    </xf>
    <xf numFmtId="0" fontId="2" fillId="3" borderId="0" xfId="14" applyFill="1" applyProtection="1"/>
    <xf numFmtId="3" fontId="2" fillId="3" borderId="0" xfId="14" applyNumberFormat="1" applyFont="1" applyFill="1" applyProtection="1"/>
    <xf numFmtId="0" fontId="6" fillId="7" borderId="6" xfId="14" applyFont="1" applyFill="1" applyBorder="1" applyAlignment="1" applyProtection="1">
      <alignment horizontal="left"/>
      <protection hidden="1"/>
    </xf>
    <xf numFmtId="181" fontId="7" fillId="7" borderId="6" xfId="14" applyNumberFormat="1" applyFont="1" applyFill="1" applyBorder="1" applyProtection="1">
      <protection hidden="1"/>
    </xf>
    <xf numFmtId="170" fontId="7" fillId="7" borderId="0" xfId="14" applyNumberFormat="1" applyFont="1" applyFill="1" applyProtection="1">
      <protection hidden="1"/>
    </xf>
    <xf numFmtId="0" fontId="7" fillId="7" borderId="0" xfId="14" applyFont="1" applyFill="1" applyProtection="1">
      <protection hidden="1"/>
    </xf>
    <xf numFmtId="169" fontId="7" fillId="7" borderId="6" xfId="14" applyNumberFormat="1" applyFont="1" applyFill="1" applyBorder="1" applyProtection="1">
      <protection hidden="1"/>
    </xf>
    <xf numFmtId="170" fontId="7" fillId="7" borderId="6" xfId="14" applyNumberFormat="1" applyFont="1" applyFill="1" applyBorder="1" applyProtection="1">
      <protection hidden="1"/>
    </xf>
    <xf numFmtId="171" fontId="7" fillId="7" borderId="6" xfId="14" applyNumberFormat="1" applyFont="1" applyFill="1" applyBorder="1" applyProtection="1">
      <protection hidden="1"/>
    </xf>
    <xf numFmtId="171" fontId="7" fillId="7" borderId="7" xfId="14" applyNumberFormat="1" applyFont="1" applyFill="1" applyBorder="1" applyProtection="1">
      <protection hidden="1"/>
    </xf>
    <xf numFmtId="182" fontId="7" fillId="7" borderId="6" xfId="14" applyNumberFormat="1" applyFont="1" applyFill="1" applyBorder="1" applyProtection="1">
      <protection hidden="1"/>
    </xf>
    <xf numFmtId="170" fontId="6" fillId="7" borderId="6" xfId="14" applyNumberFormat="1" applyFont="1" applyFill="1" applyBorder="1" applyAlignment="1" applyProtection="1">
      <alignment horizontal="center"/>
      <protection hidden="1"/>
    </xf>
    <xf numFmtId="170" fontId="6" fillId="7" borderId="0" xfId="14" applyNumberFormat="1" applyFont="1" applyFill="1" applyBorder="1" applyAlignment="1" applyProtection="1">
      <alignment horizontal="center"/>
      <protection hidden="1"/>
    </xf>
    <xf numFmtId="169" fontId="6" fillId="7" borderId="6" xfId="14" applyNumberFormat="1" applyFont="1" applyFill="1" applyBorder="1" applyProtection="1">
      <protection hidden="1"/>
    </xf>
    <xf numFmtId="166" fontId="2" fillId="3" borderId="0" xfId="14" applyNumberFormat="1" applyFill="1" applyProtection="1">
      <protection hidden="1"/>
    </xf>
    <xf numFmtId="0" fontId="2" fillId="3" borderId="0" xfId="14" applyFill="1"/>
    <xf numFmtId="3" fontId="2" fillId="3" borderId="0" xfId="14" applyNumberFormat="1" applyFont="1" applyFill="1"/>
    <xf numFmtId="0" fontId="6" fillId="3" borderId="6" xfId="14" applyFont="1" applyFill="1" applyBorder="1" applyAlignment="1" applyProtection="1">
      <alignment horizontal="left"/>
      <protection hidden="1"/>
    </xf>
    <xf numFmtId="181" fontId="7" fillId="3" borderId="6" xfId="14" applyNumberFormat="1" applyFont="1" applyFill="1" applyBorder="1" applyProtection="1">
      <protection hidden="1"/>
    </xf>
    <xf numFmtId="170" fontId="7" fillId="3" borderId="0" xfId="14" applyNumberFormat="1" applyFont="1" applyFill="1" applyProtection="1">
      <protection hidden="1"/>
    </xf>
    <xf numFmtId="0" fontId="7" fillId="3" borderId="0" xfId="14" applyFont="1" applyFill="1" applyProtection="1">
      <protection hidden="1"/>
    </xf>
    <xf numFmtId="170" fontId="6" fillId="3" borderId="6" xfId="14" applyNumberFormat="1" applyFont="1" applyFill="1" applyBorder="1" applyAlignment="1" applyProtection="1">
      <alignment horizontal="center"/>
      <protection hidden="1"/>
    </xf>
    <xf numFmtId="0" fontId="6" fillId="3" borderId="6" xfId="14" applyFont="1" applyFill="1" applyBorder="1" applyAlignment="1" applyProtection="1">
      <alignment horizontal="center"/>
      <protection hidden="1"/>
    </xf>
    <xf numFmtId="171" fontId="7" fillId="3" borderId="6" xfId="14" applyNumberFormat="1" applyFont="1" applyFill="1" applyBorder="1" applyProtection="1">
      <protection hidden="1"/>
    </xf>
    <xf numFmtId="182" fontId="7" fillId="3" borderId="6" xfId="14" applyNumberFormat="1" applyFont="1" applyFill="1" applyBorder="1" applyProtection="1">
      <protection hidden="1"/>
    </xf>
    <xf numFmtId="170" fontId="6" fillId="3" borderId="0" xfId="14" applyNumberFormat="1" applyFont="1" applyFill="1" applyBorder="1" applyAlignment="1" applyProtection="1">
      <alignment horizontal="center"/>
      <protection hidden="1"/>
    </xf>
    <xf numFmtId="181" fontId="6" fillId="3" borderId="6" xfId="14" applyNumberFormat="1" applyFont="1" applyFill="1" applyBorder="1" applyProtection="1">
      <protection hidden="1"/>
    </xf>
    <xf numFmtId="183" fontId="2" fillId="3" borderId="0" xfId="14" applyNumberFormat="1" applyFill="1" applyProtection="1">
      <protection hidden="1"/>
    </xf>
    <xf numFmtId="0" fontId="3" fillId="9" borderId="12" xfId="14" applyFont="1" applyFill="1" applyBorder="1" applyAlignment="1" applyProtection="1">
      <alignment horizontal="left"/>
      <protection hidden="1"/>
    </xf>
    <xf numFmtId="166" fontId="2" fillId="3" borderId="13" xfId="14" applyNumberFormat="1" applyFill="1" applyBorder="1" applyAlignment="1"/>
    <xf numFmtId="164" fontId="2" fillId="4" borderId="13" xfId="14" applyNumberFormat="1" applyFill="1" applyBorder="1" applyAlignment="1" applyProtection="1">
      <protection locked="0" hidden="1"/>
    </xf>
    <xf numFmtId="0" fontId="0" fillId="3" borderId="15" xfId="0" applyFill="1" applyBorder="1" applyProtection="1">
      <protection hidden="1"/>
    </xf>
    <xf numFmtId="166" fontId="2" fillId="3" borderId="0" xfId="14" applyNumberFormat="1" applyFill="1" applyBorder="1" applyAlignment="1"/>
    <xf numFmtId="164" fontId="2" fillId="4" borderId="0" xfId="14" applyNumberFormat="1" applyFill="1" applyBorder="1" applyAlignment="1" applyProtection="1">
      <protection locked="0" hidden="1"/>
    </xf>
    <xf numFmtId="0" fontId="0" fillId="3" borderId="17" xfId="0" applyFill="1" applyBorder="1" applyProtection="1">
      <protection hidden="1"/>
    </xf>
    <xf numFmtId="164" fontId="2" fillId="8" borderId="0" xfId="14" applyNumberFormat="1" applyFill="1" applyBorder="1" applyAlignment="1" applyProtection="1">
      <protection hidden="1"/>
    </xf>
    <xf numFmtId="0" fontId="3" fillId="3" borderId="16" xfId="14" applyFont="1" applyFill="1" applyBorder="1" applyAlignment="1" applyProtection="1">
      <alignment horizontal="left"/>
      <protection hidden="1"/>
    </xf>
    <xf numFmtId="1" fontId="2" fillId="3" borderId="0" xfId="14" applyNumberFormat="1" applyFill="1" applyBorder="1" applyAlignment="1" applyProtection="1">
      <alignment horizontal="right"/>
      <protection hidden="1"/>
    </xf>
    <xf numFmtId="1" fontId="2" fillId="4" borderId="0" xfId="14" applyNumberFormat="1" applyFill="1" applyBorder="1" applyAlignment="1" applyProtection="1">
      <alignment horizontal="right"/>
      <protection locked="0" hidden="1"/>
    </xf>
    <xf numFmtId="0" fontId="2" fillId="3" borderId="0" xfId="14" applyFill="1" applyBorder="1" applyAlignment="1">
      <alignment horizontal="left"/>
    </xf>
    <xf numFmtId="164" fontId="2" fillId="4" borderId="0" xfId="14" applyNumberFormat="1" applyFill="1" applyBorder="1" applyAlignment="1" applyProtection="1">
      <alignment horizontal="right"/>
      <protection hidden="1"/>
    </xf>
    <xf numFmtId="164" fontId="2" fillId="4" borderId="17" xfId="14" applyNumberFormat="1" applyFill="1" applyBorder="1" applyAlignment="1" applyProtection="1">
      <protection hidden="1"/>
    </xf>
    <xf numFmtId="164" fontId="2" fillId="3" borderId="17" xfId="14" applyNumberFormat="1" applyFill="1" applyBorder="1" applyAlignment="1" applyProtection="1">
      <protection hidden="1"/>
    </xf>
    <xf numFmtId="164" fontId="2" fillId="4" borderId="0" xfId="14" applyNumberFormat="1" applyFill="1" applyBorder="1" applyAlignment="1" applyProtection="1">
      <alignment horizontal="right"/>
      <protection locked="0" hidden="1"/>
    </xf>
    <xf numFmtId="0" fontId="2" fillId="3" borderId="0" xfId="14" applyFont="1" applyFill="1" applyBorder="1" applyAlignment="1">
      <alignment horizontal="left"/>
    </xf>
    <xf numFmtId="164" fontId="2" fillId="3" borderId="0" xfId="14" applyNumberFormat="1" applyFill="1" applyBorder="1" applyAlignment="1" applyProtection="1">
      <alignment horizontal="right"/>
      <protection hidden="1"/>
    </xf>
    <xf numFmtId="164" fontId="2" fillId="12" borderId="0" xfId="14" applyNumberFormat="1" applyFill="1" applyBorder="1" applyAlignment="1" applyProtection="1">
      <alignment horizontal="right"/>
      <protection hidden="1"/>
    </xf>
    <xf numFmtId="164" fontId="2" fillId="12" borderId="17" xfId="14" applyNumberFormat="1" applyFill="1" applyBorder="1" applyAlignment="1" applyProtection="1">
      <protection hidden="1"/>
    </xf>
    <xf numFmtId="164" fontId="2" fillId="13" borderId="17" xfId="14" applyNumberFormat="1" applyFill="1" applyBorder="1" applyAlignment="1" applyProtection="1">
      <protection hidden="1"/>
    </xf>
    <xf numFmtId="164" fontId="2" fillId="3" borderId="17" xfId="14" applyNumberFormat="1" applyFill="1" applyBorder="1" applyProtection="1">
      <protection hidden="1"/>
    </xf>
    <xf numFmtId="0" fontId="2" fillId="3" borderId="0" xfId="14" applyFont="1" applyFill="1" applyProtection="1">
      <protection hidden="1"/>
    </xf>
    <xf numFmtId="164" fontId="2" fillId="14" borderId="17" xfId="14" applyNumberFormat="1" applyFont="1" applyFill="1" applyBorder="1" applyProtection="1">
      <protection hidden="1"/>
    </xf>
    <xf numFmtId="0" fontId="3" fillId="3" borderId="19" xfId="14" applyFont="1" applyFill="1" applyBorder="1" applyProtection="1">
      <protection hidden="1"/>
    </xf>
    <xf numFmtId="164" fontId="2" fillId="15" borderId="28" xfId="14" applyNumberFormat="1" applyFill="1" applyBorder="1" applyProtection="1">
      <protection hidden="1"/>
    </xf>
    <xf numFmtId="2" fontId="0" fillId="3" borderId="0" xfId="0" applyNumberFormat="1" applyFill="1" applyBorder="1" applyAlignment="1" applyProtection="1">
      <alignment horizontal="right"/>
      <protection hidden="1"/>
    </xf>
    <xf numFmtId="2" fontId="2" fillId="3" borderId="0" xfId="0" applyNumberFormat="1" applyFont="1" applyFill="1" applyProtection="1">
      <protection hidden="1"/>
    </xf>
    <xf numFmtId="2" fontId="0" fillId="3" borderId="0" xfId="0" applyNumberFormat="1" applyFill="1"/>
    <xf numFmtId="4" fontId="2" fillId="3" borderId="0" xfId="0" applyNumberFormat="1" applyFont="1" applyFill="1" applyProtection="1">
      <protection hidden="1"/>
    </xf>
    <xf numFmtId="0" fontId="3" fillId="12" borderId="2" xfId="0" applyFont="1" applyFill="1" applyBorder="1" applyAlignment="1" applyProtection="1">
      <alignment horizontal="left"/>
      <protection hidden="1"/>
    </xf>
    <xf numFmtId="0" fontId="0" fillId="12" borderId="2" xfId="0" applyNumberFormat="1" applyFill="1" applyBorder="1" applyAlignment="1" applyProtection="1">
      <protection hidden="1"/>
    </xf>
    <xf numFmtId="165" fontId="0" fillId="4" borderId="0" xfId="0" applyNumberFormat="1" applyFill="1" applyBorder="1" applyAlignment="1" applyProtection="1">
      <alignment horizontal="right"/>
      <protection locked="0" hidden="1"/>
    </xf>
    <xf numFmtId="165" fontId="0" fillId="12" borderId="3" xfId="0" applyNumberFormat="1" applyFill="1" applyBorder="1" applyAlignment="1" applyProtection="1">
      <alignment horizontal="right"/>
      <protection hidden="1"/>
    </xf>
    <xf numFmtId="165" fontId="2" fillId="16" borderId="0" xfId="14" applyNumberFormat="1" applyFill="1" applyBorder="1" applyAlignment="1" applyProtection="1">
      <alignment horizontal="right"/>
      <protection locked="0" hidden="1"/>
    </xf>
    <xf numFmtId="165" fontId="0" fillId="4" borderId="0" xfId="0" applyNumberFormat="1" applyFill="1" applyBorder="1" applyAlignment="1" applyProtection="1">
      <alignment horizontal="right"/>
      <protection hidden="1"/>
    </xf>
    <xf numFmtId="165" fontId="0" fillId="15" borderId="4" xfId="0" applyNumberFormat="1" applyFill="1" applyBorder="1" applyAlignment="1" applyProtection="1">
      <alignment horizontal="right"/>
      <protection hidden="1"/>
    </xf>
    <xf numFmtId="165" fontId="0" fillId="2" borderId="4" xfId="0" applyNumberFormat="1" applyFill="1" applyBorder="1" applyAlignment="1" applyProtection="1">
      <alignment horizontal="right"/>
      <protection hidden="1"/>
    </xf>
    <xf numFmtId="165" fontId="0" fillId="5" borderId="12" xfId="0" applyNumberFormat="1" applyFill="1" applyBorder="1" applyAlignment="1" applyProtection="1">
      <alignment horizontal="right"/>
      <protection hidden="1"/>
    </xf>
    <xf numFmtId="165" fontId="0" fillId="3" borderId="0" xfId="0" applyNumberFormat="1" applyFill="1" applyBorder="1" applyAlignment="1" applyProtection="1">
      <alignment horizontal="right"/>
      <protection hidden="1"/>
    </xf>
    <xf numFmtId="165" fontId="0" fillId="6" borderId="12" xfId="0" applyNumberFormat="1" applyFill="1" applyBorder="1" applyAlignment="1" applyProtection="1">
      <alignment horizontal="right"/>
      <protection hidden="1"/>
    </xf>
    <xf numFmtId="165" fontId="2" fillId="10" borderId="13" xfId="14" applyNumberFormat="1" applyFill="1" applyBorder="1" applyAlignment="1" applyProtection="1">
      <alignment horizontal="right"/>
      <protection locked="0" hidden="1"/>
    </xf>
    <xf numFmtId="165" fontId="2" fillId="10" borderId="0" xfId="14" applyNumberFormat="1" applyFill="1" applyBorder="1" applyAlignment="1" applyProtection="1">
      <alignment horizontal="right"/>
      <protection locked="0" hidden="1"/>
    </xf>
    <xf numFmtId="165" fontId="2" fillId="17" borderId="0" xfId="14" applyNumberFormat="1" applyFill="1" applyBorder="1" applyAlignment="1" applyProtection="1">
      <alignment horizontal="right"/>
      <protection hidden="1"/>
    </xf>
    <xf numFmtId="165" fontId="2" fillId="3" borderId="0" xfId="14" applyNumberFormat="1" applyFill="1" applyBorder="1" applyAlignment="1" applyProtection="1">
      <alignment horizontal="right"/>
      <protection hidden="1"/>
    </xf>
    <xf numFmtId="165" fontId="2" fillId="8" borderId="0" xfId="14" applyNumberFormat="1" applyFill="1" applyBorder="1" applyAlignment="1" applyProtection="1">
      <alignment horizontal="right"/>
      <protection locked="0" hidden="1"/>
    </xf>
    <xf numFmtId="165" fontId="2" fillId="18" borderId="0" xfId="14" applyNumberFormat="1" applyFill="1" applyBorder="1" applyAlignment="1" applyProtection="1">
      <alignment horizontal="right"/>
      <protection hidden="1"/>
    </xf>
    <xf numFmtId="165" fontId="3" fillId="3" borderId="0" xfId="14" applyNumberFormat="1" applyFont="1" applyFill="1" applyBorder="1" applyAlignment="1" applyProtection="1">
      <alignment horizontal="right"/>
      <protection hidden="1"/>
    </xf>
    <xf numFmtId="165" fontId="2" fillId="4" borderId="0" xfId="14" applyNumberFormat="1" applyFill="1" applyBorder="1" applyAlignment="1" applyProtection="1">
      <alignment horizontal="right"/>
      <protection hidden="1"/>
    </xf>
    <xf numFmtId="165" fontId="2" fillId="4" borderId="0" xfId="14" applyNumberFormat="1" applyFill="1" applyBorder="1" applyAlignment="1" applyProtection="1">
      <alignment horizontal="right"/>
      <protection locked="0" hidden="1"/>
    </xf>
    <xf numFmtId="165" fontId="2" fillId="2" borderId="0" xfId="14" applyNumberFormat="1" applyFill="1" applyBorder="1" applyAlignment="1" applyProtection="1">
      <alignment horizontal="right"/>
      <protection hidden="1"/>
    </xf>
    <xf numFmtId="165" fontId="2" fillId="4" borderId="0" xfId="14" applyNumberFormat="1" applyFont="1" applyFill="1" applyBorder="1" applyAlignment="1" applyProtection="1">
      <alignment horizontal="right"/>
      <protection locked="0" hidden="1"/>
    </xf>
    <xf numFmtId="165" fontId="2" fillId="12" borderId="0" xfId="14" applyNumberFormat="1" applyFont="1" applyFill="1" applyBorder="1" applyAlignment="1" applyProtection="1">
      <alignment horizontal="right"/>
      <protection hidden="1"/>
    </xf>
    <xf numFmtId="165" fontId="2" fillId="16" borderId="0" xfId="14" applyNumberFormat="1" applyFill="1" applyBorder="1" applyAlignment="1" applyProtection="1">
      <alignment horizontal="right"/>
      <protection hidden="1"/>
    </xf>
    <xf numFmtId="165" fontId="2" fillId="4" borderId="17" xfId="14" applyNumberFormat="1" applyFill="1" applyBorder="1" applyAlignment="1" applyProtection="1">
      <alignment horizontal="right"/>
      <protection hidden="1"/>
    </xf>
    <xf numFmtId="165" fontId="2" fillId="2" borderId="17" xfId="14" applyNumberFormat="1" applyFill="1" applyBorder="1" applyAlignment="1" applyProtection="1">
      <alignment horizontal="right"/>
      <protection hidden="1"/>
    </xf>
    <xf numFmtId="165" fontId="2" fillId="12" borderId="17" xfId="14" applyNumberFormat="1" applyFill="1" applyBorder="1" applyAlignment="1" applyProtection="1">
      <alignment horizontal="right"/>
      <protection hidden="1"/>
    </xf>
    <xf numFmtId="165" fontId="2" fillId="13" borderId="17" xfId="14" applyNumberFormat="1" applyFill="1" applyBorder="1" applyAlignment="1" applyProtection="1">
      <alignment horizontal="right"/>
      <protection hidden="1"/>
    </xf>
    <xf numFmtId="165" fontId="2" fillId="3" borderId="17" xfId="14" applyNumberFormat="1" applyFill="1" applyBorder="1" applyAlignment="1" applyProtection="1">
      <alignment horizontal="right"/>
      <protection hidden="1"/>
    </xf>
    <xf numFmtId="165" fontId="2" fillId="19" borderId="17" xfId="14" applyNumberFormat="1" applyFill="1" applyBorder="1" applyAlignment="1" applyProtection="1">
      <alignment horizontal="right"/>
      <protection hidden="1"/>
    </xf>
    <xf numFmtId="165" fontId="3" fillId="15" borderId="28" xfId="14" applyNumberFormat="1" applyFont="1" applyFill="1" applyBorder="1" applyAlignment="1" applyProtection="1">
      <alignment horizontal="right"/>
      <protection hidden="1"/>
    </xf>
    <xf numFmtId="0" fontId="0" fillId="3" borderId="29" xfId="0" applyFill="1" applyBorder="1" applyAlignment="1" applyProtection="1">
      <alignment horizontal="left"/>
      <protection hidden="1"/>
    </xf>
    <xf numFmtId="0" fontId="0" fillId="3" borderId="30" xfId="0" applyFill="1" applyBorder="1" applyAlignment="1" applyProtection="1">
      <alignment horizontal="left"/>
      <protection hidden="1"/>
    </xf>
    <xf numFmtId="0" fontId="0" fillId="3" borderId="31" xfId="0" applyFill="1" applyBorder="1" applyAlignment="1" applyProtection="1">
      <alignment horizontal="left"/>
      <protection hidden="1"/>
    </xf>
    <xf numFmtId="0" fontId="2" fillId="3" borderId="30" xfId="0" applyFont="1" applyFill="1" applyBorder="1" applyProtection="1">
      <protection hidden="1"/>
    </xf>
    <xf numFmtId="166" fontId="0" fillId="3" borderId="5" xfId="0" applyNumberFormat="1" applyFill="1" applyBorder="1" applyAlignment="1" applyProtection="1">
      <protection hidden="1"/>
    </xf>
    <xf numFmtId="165" fontId="0" fillId="20" borderId="4" xfId="0" applyNumberFormat="1" applyFill="1" applyBorder="1" applyAlignment="1" applyProtection="1">
      <alignment horizontal="right"/>
      <protection hidden="1"/>
    </xf>
    <xf numFmtId="0" fontId="3" fillId="21" borderId="0" xfId="0" applyFont="1" applyFill="1" applyBorder="1" applyAlignment="1" applyProtection="1">
      <alignment horizontal="left"/>
      <protection hidden="1"/>
    </xf>
    <xf numFmtId="0" fontId="0" fillId="21" borderId="0" xfId="0" applyNumberFormat="1" applyFill="1" applyBorder="1" applyAlignment="1" applyProtection="1">
      <protection hidden="1"/>
    </xf>
    <xf numFmtId="166" fontId="0" fillId="21" borderId="0" xfId="0" applyNumberFormat="1" applyFill="1" applyBorder="1" applyAlignment="1" applyProtection="1"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_VBIWCR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VBIWTHMHAV.xlsx" TargetMode="External"/><Relationship Id="rId3" Type="http://schemas.openxmlformats.org/officeDocument/2006/relationships/hyperlink" Target="../../Desktop/Boek/Excel%202000/VKWKROAK.xls" TargetMode="External"/><Relationship Id="rId7" Type="http://schemas.openxmlformats.org/officeDocument/2006/relationships/hyperlink" Target="VBIWTHMHDV.xlsx" TargetMode="External"/><Relationship Id="rId2" Type="http://schemas.openxmlformats.org/officeDocument/2006/relationships/hyperlink" Target="../../Desktop/Boek/Excel%202000/VKWKROAV.xls" TargetMode="External"/><Relationship Id="rId1" Type="http://schemas.openxmlformats.org/officeDocument/2006/relationships/hyperlink" Target="livret.xlsx" TargetMode="External"/><Relationship Id="rId6" Type="http://schemas.openxmlformats.org/officeDocument/2006/relationships/hyperlink" Target="VBIWTHMHAK.xlsx" TargetMode="External"/><Relationship Id="rId11" Type="http://schemas.openxmlformats.org/officeDocument/2006/relationships/comments" Target="../comments1.xml"/><Relationship Id="rId5" Type="http://schemas.openxmlformats.org/officeDocument/2006/relationships/hyperlink" Target="VBIWTHMHDAC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../../Desktop/Boek/Excel%202000/VKWKRODV.xls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414"/>
  <sheetViews>
    <sheetView tabSelected="1" zoomScaleNormal="100" workbookViewId="0">
      <selection activeCell="B3" sqref="B3"/>
    </sheetView>
  </sheetViews>
  <sheetFormatPr defaultRowHeight="12.75" x14ac:dyDescent="0.2"/>
  <cols>
    <col min="1" max="1" width="33.28515625" style="3" customWidth="1"/>
    <col min="2" max="2" width="17.140625" style="3" customWidth="1"/>
    <col min="3" max="3" width="19.5703125" style="3" bestFit="1" customWidth="1"/>
    <col min="4" max="4" width="17.7109375" style="3" customWidth="1"/>
    <col min="5" max="5" width="16.7109375" style="3" customWidth="1"/>
    <col min="6" max="6" width="12.28515625" style="3" customWidth="1"/>
    <col min="7" max="7" width="15.85546875" style="3" bestFit="1" customWidth="1"/>
    <col min="8" max="16" width="9.140625" style="3"/>
    <col min="17" max="17" width="12.140625" style="3" bestFit="1" customWidth="1"/>
    <col min="18" max="16384" width="9.140625" style="3"/>
  </cols>
  <sheetData>
    <row r="1" spans="1:7" ht="13.5" thickTop="1" x14ac:dyDescent="0.2">
      <c r="A1" s="168" t="s">
        <v>115</v>
      </c>
      <c r="B1" s="168"/>
      <c r="C1" s="168"/>
      <c r="D1" s="168"/>
      <c r="E1" s="169"/>
      <c r="F1" s="2"/>
      <c r="G1" s="2"/>
    </row>
    <row r="2" spans="1:7" x14ac:dyDescent="0.2">
      <c r="A2" s="205"/>
      <c r="B2" s="205"/>
      <c r="C2" s="205"/>
      <c r="D2" s="205"/>
      <c r="E2" s="206"/>
      <c r="F2" s="207"/>
      <c r="G2" s="5"/>
    </row>
    <row r="3" spans="1:7" x14ac:dyDescent="0.2">
      <c r="A3" s="205" t="s">
        <v>0</v>
      </c>
      <c r="B3" s="48"/>
      <c r="C3" s="49"/>
      <c r="D3" s="4"/>
      <c r="E3" s="5"/>
      <c r="F3" s="5"/>
      <c r="G3" s="6"/>
    </row>
    <row r="4" spans="1:7" x14ac:dyDescent="0.2">
      <c r="A4" s="4" t="s">
        <v>1</v>
      </c>
      <c r="B4" s="1"/>
      <c r="C4" s="50"/>
      <c r="F4" s="5"/>
    </row>
    <row r="5" spans="1:7" x14ac:dyDescent="0.2">
      <c r="A5" s="8" t="s">
        <v>2</v>
      </c>
      <c r="B5" s="170">
        <v>0</v>
      </c>
      <c r="C5" s="7"/>
      <c r="D5" s="5"/>
      <c r="E5" s="9"/>
      <c r="F5" s="5"/>
    </row>
    <row r="6" spans="1:7" x14ac:dyDescent="0.2">
      <c r="A6" s="8" t="s">
        <v>3</v>
      </c>
      <c r="B6" s="170"/>
      <c r="C6" s="7"/>
      <c r="D6" s="5"/>
      <c r="E6" s="9"/>
      <c r="F6" s="5"/>
    </row>
    <row r="7" spans="1:7" x14ac:dyDescent="0.2">
      <c r="A7" s="10" t="s">
        <v>4</v>
      </c>
      <c r="B7" s="171">
        <f>SUM(B5:B6)</f>
        <v>0</v>
      </c>
      <c r="C7" s="7"/>
      <c r="D7" s="5"/>
      <c r="E7" s="9"/>
      <c r="F7" s="5"/>
    </row>
    <row r="8" spans="1:7" x14ac:dyDescent="0.2">
      <c r="A8" s="11" t="s">
        <v>5</v>
      </c>
      <c r="B8" s="172"/>
      <c r="C8" s="7"/>
      <c r="D8" s="5"/>
      <c r="E8" s="9"/>
      <c r="F8" s="5"/>
    </row>
    <row r="9" spans="1:7" x14ac:dyDescent="0.2">
      <c r="A9" s="17" t="s">
        <v>6</v>
      </c>
      <c r="B9" s="7"/>
      <c r="C9" s="1" t="s">
        <v>11</v>
      </c>
      <c r="E9" s="12"/>
      <c r="F9" s="5"/>
    </row>
    <row r="10" spans="1:7" x14ac:dyDescent="0.2">
      <c r="A10" s="17" t="s">
        <v>8</v>
      </c>
      <c r="B10" s="7"/>
      <c r="C10" s="1" t="s">
        <v>9</v>
      </c>
      <c r="D10" s="8"/>
      <c r="E10" s="9"/>
      <c r="F10" s="5"/>
    </row>
    <row r="11" spans="1:7" x14ac:dyDescent="0.2">
      <c r="A11" s="17" t="s">
        <v>10</v>
      </c>
      <c r="B11" s="7"/>
      <c r="C11" s="1" t="s">
        <v>11</v>
      </c>
      <c r="F11" s="5"/>
      <c r="G11" s="9"/>
    </row>
    <row r="12" spans="1:7" x14ac:dyDescent="0.2">
      <c r="A12" s="11" t="s">
        <v>12</v>
      </c>
      <c r="B12" s="13"/>
      <c r="C12" s="51" t="s">
        <v>11</v>
      </c>
      <c r="D12" s="7"/>
      <c r="E12" s="8"/>
      <c r="F12" s="5"/>
      <c r="G12" s="9"/>
    </row>
    <row r="13" spans="1:7" ht="13.5" thickBot="1" x14ac:dyDescent="0.25">
      <c r="A13" s="14" t="s">
        <v>13</v>
      </c>
      <c r="B13" s="4"/>
      <c r="C13" s="4"/>
      <c r="F13" s="5"/>
      <c r="G13" s="5"/>
    </row>
    <row r="14" spans="1:7" ht="14.25" thickTop="1" thickBot="1" x14ac:dyDescent="0.25">
      <c r="A14" s="52" t="s">
        <v>14</v>
      </c>
      <c r="B14" s="53"/>
      <c r="C14" s="4"/>
      <c r="D14" s="4"/>
      <c r="E14" s="5"/>
      <c r="F14" s="5"/>
      <c r="G14" s="5"/>
    </row>
    <row r="15" spans="1:7" ht="14.25" thickTop="1" thickBot="1" x14ac:dyDescent="0.25">
      <c r="A15" s="4"/>
      <c r="B15" s="4"/>
      <c r="C15" s="4"/>
      <c r="D15" s="4"/>
      <c r="E15" s="5"/>
      <c r="F15" s="5"/>
      <c r="G15" s="5"/>
    </row>
    <row r="16" spans="1:7" ht="14.25" thickTop="1" thickBot="1" x14ac:dyDescent="0.25">
      <c r="A16" s="15" t="s">
        <v>15</v>
      </c>
      <c r="B16" s="4"/>
      <c r="C16" s="4"/>
      <c r="D16" s="16"/>
      <c r="E16" s="174">
        <f>IF(AND(C9="oui",C12="oui"),F310-250,F310)</f>
        <v>0</v>
      </c>
      <c r="F16" s="16"/>
    </row>
    <row r="17" spans="1:7" ht="13.5" thickTop="1" x14ac:dyDescent="0.2">
      <c r="A17" s="17" t="s">
        <v>16</v>
      </c>
      <c r="B17" s="7"/>
      <c r="C17" s="7"/>
      <c r="D17" s="173">
        <f>F272</f>
        <v>0</v>
      </c>
      <c r="E17" s="5"/>
      <c r="F17" s="8"/>
      <c r="G17" s="9"/>
    </row>
    <row r="18" spans="1:7" x14ac:dyDescent="0.2">
      <c r="A18" s="17" t="s">
        <v>17</v>
      </c>
      <c r="B18" s="7"/>
      <c r="C18" s="7"/>
      <c r="D18" s="170">
        <v>0</v>
      </c>
      <c r="E18" s="5"/>
      <c r="F18" s="5"/>
      <c r="G18" s="5"/>
    </row>
    <row r="19" spans="1:7" x14ac:dyDescent="0.2">
      <c r="A19" s="17" t="s">
        <v>18</v>
      </c>
      <c r="B19" s="55">
        <v>0</v>
      </c>
      <c r="C19" s="7"/>
      <c r="D19" s="173">
        <f>B19*30</f>
        <v>0</v>
      </c>
      <c r="E19" s="5"/>
      <c r="F19" s="5"/>
      <c r="G19" s="5"/>
    </row>
    <row r="20" spans="1:7" x14ac:dyDescent="0.2">
      <c r="A20" s="17" t="s">
        <v>19</v>
      </c>
      <c r="B20" s="7"/>
      <c r="C20" s="7"/>
      <c r="D20" s="170">
        <v>770</v>
      </c>
      <c r="E20" s="5"/>
      <c r="F20" s="5"/>
      <c r="G20" s="5"/>
    </row>
    <row r="21" spans="1:7" ht="13.5" thickBot="1" x14ac:dyDescent="0.25">
      <c r="A21" s="17" t="s">
        <v>85</v>
      </c>
      <c r="B21" s="7"/>
      <c r="C21" s="7"/>
      <c r="D21" s="170">
        <v>0</v>
      </c>
      <c r="E21" s="5"/>
      <c r="F21" s="5"/>
      <c r="G21" s="5"/>
    </row>
    <row r="22" spans="1:7" ht="14.25" thickTop="1" thickBot="1" x14ac:dyDescent="0.25">
      <c r="A22" s="19" t="s">
        <v>20</v>
      </c>
      <c r="B22" s="7"/>
      <c r="C22" s="7"/>
      <c r="D22" s="16"/>
      <c r="E22" s="174">
        <f>SUM(D17:D21)</f>
        <v>770</v>
      </c>
      <c r="F22" s="5"/>
      <c r="G22" s="5"/>
    </row>
    <row r="23" spans="1:7" ht="14.25" thickTop="1" thickBot="1" x14ac:dyDescent="0.25">
      <c r="A23" s="16"/>
      <c r="B23" s="7"/>
      <c r="C23" s="7"/>
      <c r="D23" s="20" t="s">
        <v>21</v>
      </c>
      <c r="E23" s="175">
        <f>(E16+D20)*21%</f>
        <v>161.69999999999999</v>
      </c>
      <c r="F23" s="5"/>
      <c r="G23" s="5"/>
    </row>
    <row r="24" spans="1:7" ht="14.25" thickTop="1" thickBot="1" x14ac:dyDescent="0.25">
      <c r="A24" s="21"/>
      <c r="B24" s="7"/>
      <c r="C24" s="7"/>
      <c r="D24" s="22"/>
      <c r="E24" s="23"/>
      <c r="F24" s="5"/>
      <c r="G24" s="5"/>
    </row>
    <row r="25" spans="1:7" ht="14.25" thickTop="1" thickBot="1" x14ac:dyDescent="0.25">
      <c r="A25" s="54" t="s">
        <v>22</v>
      </c>
      <c r="B25" s="24"/>
      <c r="C25" s="7"/>
      <c r="D25" s="25"/>
      <c r="E25" s="176">
        <f>SUM(E16:E23)</f>
        <v>931.7</v>
      </c>
      <c r="F25" s="5"/>
      <c r="G25" s="5"/>
    </row>
    <row r="26" spans="1:7" ht="14.25" thickTop="1" thickBot="1" x14ac:dyDescent="0.25">
      <c r="A26" s="17"/>
      <c r="B26" s="7"/>
      <c r="C26" s="7"/>
      <c r="D26" s="25"/>
      <c r="E26" s="26"/>
      <c r="F26" s="5"/>
      <c r="G26" s="5"/>
    </row>
    <row r="27" spans="1:7" ht="14.25" thickTop="1" thickBot="1" x14ac:dyDescent="0.25">
      <c r="A27" s="56" t="s">
        <v>23</v>
      </c>
      <c r="B27" s="57"/>
      <c r="C27" s="7"/>
      <c r="D27" s="18"/>
      <c r="E27" s="5"/>
      <c r="F27" s="5"/>
      <c r="G27" s="5"/>
    </row>
    <row r="28" spans="1:7" ht="13.5" thickTop="1" x14ac:dyDescent="0.2">
      <c r="A28" s="17"/>
      <c r="B28" s="7"/>
      <c r="C28" s="7"/>
      <c r="D28" s="18"/>
      <c r="E28" s="5"/>
      <c r="F28" s="5"/>
      <c r="G28" s="5"/>
    </row>
    <row r="29" spans="1:7" x14ac:dyDescent="0.2">
      <c r="A29" s="17" t="s">
        <v>24</v>
      </c>
      <c r="B29" s="7"/>
      <c r="C29" s="7"/>
      <c r="D29" s="170">
        <v>0</v>
      </c>
      <c r="E29" s="5"/>
      <c r="F29" s="5"/>
      <c r="G29" s="5"/>
    </row>
    <row r="30" spans="1:7" x14ac:dyDescent="0.2">
      <c r="A30" s="17" t="s">
        <v>25</v>
      </c>
      <c r="B30" s="7"/>
      <c r="C30" s="7"/>
      <c r="D30" s="170">
        <v>0</v>
      </c>
      <c r="E30" s="5"/>
      <c r="F30" s="5"/>
      <c r="G30" s="5"/>
    </row>
    <row r="31" spans="1:7" x14ac:dyDescent="0.2">
      <c r="A31" s="17" t="s">
        <v>26</v>
      </c>
      <c r="B31" s="7"/>
      <c r="C31" s="7"/>
      <c r="D31" s="170">
        <v>0</v>
      </c>
      <c r="E31" s="5"/>
      <c r="F31" s="5"/>
      <c r="G31" s="5"/>
    </row>
    <row r="32" spans="1:7" x14ac:dyDescent="0.2">
      <c r="A32" s="17" t="s">
        <v>27</v>
      </c>
      <c r="B32" s="7"/>
      <c r="C32" s="7"/>
      <c r="D32" s="170">
        <v>0</v>
      </c>
      <c r="E32" s="5"/>
      <c r="F32" s="5"/>
      <c r="G32" s="5"/>
    </row>
    <row r="33" spans="1:7" ht="13.5" thickBot="1" x14ac:dyDescent="0.25">
      <c r="A33" s="17" t="s">
        <v>28</v>
      </c>
      <c r="B33" s="7"/>
      <c r="C33" s="7"/>
      <c r="D33" s="170">
        <v>0</v>
      </c>
      <c r="E33" s="5"/>
      <c r="F33" s="5"/>
      <c r="G33" s="5"/>
    </row>
    <row r="34" spans="1:7" ht="14.25" thickTop="1" thickBot="1" x14ac:dyDescent="0.25">
      <c r="A34" s="19" t="s">
        <v>29</v>
      </c>
      <c r="B34" s="199"/>
      <c r="C34" s="7"/>
      <c r="D34" s="16"/>
      <c r="E34" s="204">
        <f>SUM(D29:D33)</f>
        <v>0</v>
      </c>
      <c r="F34" s="5"/>
      <c r="G34" s="9"/>
    </row>
    <row r="35" spans="1:7" ht="14.25" thickTop="1" thickBot="1" x14ac:dyDescent="0.25">
      <c r="A35" s="200"/>
      <c r="B35" s="7"/>
      <c r="C35" s="7"/>
      <c r="D35" s="20" t="s">
        <v>21</v>
      </c>
      <c r="E35" s="175">
        <f>(D29+D32+D33)*21%</f>
        <v>0</v>
      </c>
      <c r="F35" s="5"/>
      <c r="G35" s="9"/>
    </row>
    <row r="36" spans="1:7" ht="14.25" thickTop="1" thickBot="1" x14ac:dyDescent="0.25">
      <c r="A36" s="7"/>
      <c r="B36" s="7"/>
      <c r="C36" s="7"/>
      <c r="D36" s="202"/>
      <c r="E36" s="177"/>
      <c r="F36" s="5"/>
      <c r="G36" s="9"/>
    </row>
    <row r="37" spans="1:7" ht="14.25" thickTop="1" thickBot="1" x14ac:dyDescent="0.25">
      <c r="A37" s="58" t="s">
        <v>30</v>
      </c>
      <c r="B37" s="24"/>
      <c r="C37" s="7"/>
      <c r="D37" s="201"/>
      <c r="E37" s="178">
        <f>SUM(E34:E35)</f>
        <v>0</v>
      </c>
      <c r="F37" s="203"/>
      <c r="G37" s="9"/>
    </row>
    <row r="38" spans="1:7" ht="13.5" thickTop="1" x14ac:dyDescent="0.2">
      <c r="A38" s="17"/>
      <c r="B38" s="7"/>
      <c r="C38" s="7"/>
      <c r="D38" s="7"/>
      <c r="E38" s="177"/>
      <c r="F38" s="5"/>
      <c r="G38" s="9"/>
    </row>
    <row r="39" spans="1:7" x14ac:dyDescent="0.2">
      <c r="A39" s="78" t="s">
        <v>90</v>
      </c>
      <c r="B39" s="13"/>
      <c r="C39" s="13"/>
      <c r="D39" s="13"/>
      <c r="E39" s="79"/>
      <c r="F39" s="62"/>
      <c r="G39" s="62"/>
    </row>
    <row r="40" spans="1:7" ht="13.5" thickBot="1" x14ac:dyDescent="0.25">
      <c r="A40" s="13"/>
      <c r="B40" s="13"/>
      <c r="C40" s="13"/>
      <c r="D40" s="13"/>
      <c r="E40" s="79"/>
      <c r="F40" s="62"/>
      <c r="G40" s="62"/>
    </row>
    <row r="41" spans="1:7" ht="13.5" thickTop="1" x14ac:dyDescent="0.2">
      <c r="A41" s="80" t="s">
        <v>91</v>
      </c>
      <c r="B41" s="60" t="s">
        <v>70</v>
      </c>
      <c r="C41" s="60"/>
      <c r="D41" s="179">
        <v>0</v>
      </c>
      <c r="E41" s="60"/>
      <c r="F41" s="60"/>
      <c r="G41" s="81"/>
    </row>
    <row r="42" spans="1:7" x14ac:dyDescent="0.2">
      <c r="A42" s="82"/>
      <c r="B42" s="62" t="s">
        <v>71</v>
      </c>
      <c r="C42" s="62"/>
      <c r="D42" s="180">
        <v>0</v>
      </c>
      <c r="E42" s="83"/>
      <c r="F42" s="83"/>
      <c r="G42" s="84"/>
    </row>
    <row r="43" spans="1:7" x14ac:dyDescent="0.2">
      <c r="A43" s="82"/>
      <c r="B43" s="62" t="s">
        <v>4</v>
      </c>
      <c r="C43" s="62"/>
      <c r="D43" s="181">
        <f>SUM(D41:D42)</f>
        <v>0</v>
      </c>
      <c r="E43" s="83"/>
      <c r="F43" s="83"/>
      <c r="G43" s="84"/>
    </row>
    <row r="44" spans="1:7" x14ac:dyDescent="0.2">
      <c r="A44" s="82"/>
      <c r="B44" s="62"/>
      <c r="C44" s="62"/>
      <c r="D44" s="182"/>
      <c r="E44" s="83"/>
      <c r="F44" s="83"/>
      <c r="G44" s="84"/>
    </row>
    <row r="45" spans="1:7" x14ac:dyDescent="0.2">
      <c r="A45" s="85" t="s">
        <v>92</v>
      </c>
      <c r="B45" s="62" t="s">
        <v>70</v>
      </c>
      <c r="C45" s="62"/>
      <c r="D45" s="183">
        <v>0</v>
      </c>
      <c r="E45" s="83"/>
      <c r="F45" s="83"/>
      <c r="G45" s="84"/>
    </row>
    <row r="46" spans="1:7" x14ac:dyDescent="0.2">
      <c r="A46" s="86"/>
      <c r="B46" s="62" t="s">
        <v>71</v>
      </c>
      <c r="C46" s="62"/>
      <c r="D46" s="183">
        <v>0</v>
      </c>
      <c r="E46" s="83"/>
      <c r="F46" s="83"/>
      <c r="G46" s="84"/>
    </row>
    <row r="47" spans="1:7" x14ac:dyDescent="0.2">
      <c r="A47" s="86"/>
      <c r="B47" s="62" t="s">
        <v>4</v>
      </c>
      <c r="C47" s="62"/>
      <c r="D47" s="184">
        <f>SUM(D45:D46)</f>
        <v>0</v>
      </c>
      <c r="E47" s="83"/>
      <c r="F47" s="83"/>
      <c r="G47" s="84"/>
    </row>
    <row r="48" spans="1:7" x14ac:dyDescent="0.2">
      <c r="A48" s="87" t="s">
        <v>13</v>
      </c>
      <c r="B48" s="13"/>
      <c r="C48" s="13"/>
      <c r="D48" s="185"/>
      <c r="E48" s="62"/>
      <c r="F48" s="62"/>
      <c r="G48" s="88"/>
    </row>
    <row r="49" spans="1:7" x14ac:dyDescent="0.2">
      <c r="A49" s="82"/>
      <c r="B49" s="61"/>
      <c r="C49" s="61"/>
      <c r="D49" s="182"/>
      <c r="E49" s="62"/>
      <c r="F49" s="62" t="s">
        <v>93</v>
      </c>
      <c r="G49" s="192">
        <f>IF(D47&gt;D43,E149+(E162-E175),E137)</f>
        <v>0</v>
      </c>
    </row>
    <row r="50" spans="1:7" x14ac:dyDescent="0.2">
      <c r="A50" s="89" t="s">
        <v>94</v>
      </c>
      <c r="B50" s="61"/>
      <c r="C50" s="61"/>
      <c r="D50" s="186">
        <f>G100</f>
        <v>75</v>
      </c>
      <c r="E50" s="62"/>
      <c r="F50" s="65" t="s">
        <v>72</v>
      </c>
      <c r="G50" s="193">
        <f>G49*21/100</f>
        <v>0</v>
      </c>
    </row>
    <row r="51" spans="1:7" x14ac:dyDescent="0.2">
      <c r="A51" s="89" t="s">
        <v>95</v>
      </c>
      <c r="B51" s="61"/>
      <c r="C51" s="61"/>
      <c r="D51" s="187">
        <v>0</v>
      </c>
      <c r="E51" s="62"/>
      <c r="F51" s="62"/>
      <c r="G51" s="88"/>
    </row>
    <row r="52" spans="1:7" x14ac:dyDescent="0.2">
      <c r="A52" s="89" t="s">
        <v>96</v>
      </c>
      <c r="B52" s="61"/>
      <c r="C52" s="191">
        <f>(A113+ROUNDDOWN((D41+D42-1)/C114,0)*A114)</f>
        <v>117.11</v>
      </c>
      <c r="D52" s="182"/>
      <c r="E52" s="62"/>
      <c r="F52" s="62"/>
      <c r="G52" s="88"/>
    </row>
    <row r="53" spans="1:7" x14ac:dyDescent="0.2">
      <c r="A53" s="89" t="s">
        <v>97</v>
      </c>
      <c r="B53" s="61"/>
      <c r="C53" s="191">
        <f>(A113+ROUNDDOWN((D45+D46-1)/C114,0)*A114)</f>
        <v>117.11</v>
      </c>
      <c r="D53" s="182"/>
      <c r="E53" s="62"/>
      <c r="F53" s="62"/>
      <c r="G53" s="88"/>
    </row>
    <row r="54" spans="1:7" x14ac:dyDescent="0.2">
      <c r="A54" s="89" t="s">
        <v>98</v>
      </c>
      <c r="B54" s="61"/>
      <c r="C54" s="191">
        <f>IF(D47&gt;D43,(D47-D43)*0.3%,0)</f>
        <v>0</v>
      </c>
      <c r="D54" s="182"/>
      <c r="E54" s="62"/>
      <c r="F54" s="62"/>
      <c r="G54" s="88"/>
    </row>
    <row r="55" spans="1:7" x14ac:dyDescent="0.2">
      <c r="A55" s="89" t="s">
        <v>99</v>
      </c>
      <c r="B55" s="61"/>
      <c r="C55" s="61"/>
      <c r="D55" s="186">
        <f>D121+C54</f>
        <v>300</v>
      </c>
      <c r="E55" s="62"/>
      <c r="F55" s="62"/>
      <c r="G55" s="88"/>
    </row>
    <row r="56" spans="1:7" x14ac:dyDescent="0.2">
      <c r="A56" s="89" t="s">
        <v>100</v>
      </c>
      <c r="B56" s="61"/>
      <c r="C56" s="61"/>
      <c r="D56" s="186">
        <v>0</v>
      </c>
      <c r="E56" s="62"/>
      <c r="F56" s="62"/>
      <c r="G56" s="88"/>
    </row>
    <row r="57" spans="1:7" x14ac:dyDescent="0.2">
      <c r="A57" s="82"/>
      <c r="B57" s="61"/>
      <c r="C57" s="65" t="s">
        <v>72</v>
      </c>
      <c r="D57" s="188">
        <f>D56*21/100</f>
        <v>0</v>
      </c>
      <c r="E57" s="62"/>
      <c r="F57" s="62"/>
      <c r="G57" s="88"/>
    </row>
    <row r="58" spans="1:7" x14ac:dyDescent="0.2">
      <c r="A58" s="89" t="s">
        <v>101</v>
      </c>
      <c r="B58" s="61"/>
      <c r="C58" s="61"/>
      <c r="D58" s="189">
        <v>770</v>
      </c>
      <c r="E58" s="62"/>
      <c r="F58" s="62"/>
      <c r="G58" s="88"/>
    </row>
    <row r="59" spans="1:7" x14ac:dyDescent="0.2">
      <c r="A59" s="82"/>
      <c r="B59" s="61"/>
      <c r="C59" s="65" t="s">
        <v>72</v>
      </c>
      <c r="D59" s="188">
        <f>D58*21/100</f>
        <v>161.69999999999999</v>
      </c>
      <c r="E59" s="62"/>
      <c r="F59" s="62"/>
      <c r="G59" s="88"/>
    </row>
    <row r="60" spans="1:7" x14ac:dyDescent="0.2">
      <c r="A60" s="89" t="s">
        <v>102</v>
      </c>
      <c r="B60" s="61"/>
      <c r="C60" s="11"/>
      <c r="D60" s="187">
        <v>0</v>
      </c>
      <c r="E60" s="62"/>
      <c r="F60" s="62"/>
      <c r="G60" s="88"/>
    </row>
    <row r="61" spans="1:7" x14ac:dyDescent="0.2">
      <c r="A61" s="82"/>
      <c r="B61" s="61"/>
      <c r="C61" s="65" t="s">
        <v>72</v>
      </c>
      <c r="D61" s="188">
        <f>D60*21/100</f>
        <v>0</v>
      </c>
      <c r="E61" s="62"/>
      <c r="F61" s="62"/>
      <c r="G61" s="88"/>
    </row>
    <row r="62" spans="1:7" x14ac:dyDescent="0.2">
      <c r="A62" s="82"/>
      <c r="B62" s="61"/>
      <c r="C62" s="61"/>
      <c r="D62" s="182"/>
      <c r="E62" s="62"/>
      <c r="F62" s="62"/>
      <c r="G62" s="88"/>
    </row>
    <row r="63" spans="1:7" x14ac:dyDescent="0.2">
      <c r="A63" s="82"/>
      <c r="B63" s="61"/>
      <c r="C63" s="61" t="s">
        <v>73</v>
      </c>
      <c r="D63" s="190">
        <f>A104</f>
        <v>1145</v>
      </c>
      <c r="E63" s="62"/>
      <c r="F63" s="62" t="s">
        <v>74</v>
      </c>
      <c r="G63" s="194">
        <f>G49</f>
        <v>0</v>
      </c>
    </row>
    <row r="64" spans="1:7" x14ac:dyDescent="0.2">
      <c r="A64" s="82"/>
      <c r="B64" s="61"/>
      <c r="C64" s="61"/>
      <c r="D64" s="61"/>
      <c r="E64" s="62"/>
      <c r="F64" s="62" t="s">
        <v>73</v>
      </c>
      <c r="G64" s="194">
        <f>D63</f>
        <v>1145</v>
      </c>
    </row>
    <row r="65" spans="1:7" x14ac:dyDescent="0.2">
      <c r="A65" s="82"/>
      <c r="B65" s="61"/>
      <c r="C65" s="61"/>
      <c r="D65" s="61"/>
      <c r="E65" s="62"/>
      <c r="F65" s="62" t="s">
        <v>75</v>
      </c>
      <c r="G65" s="195">
        <f>SUM(G63+D63)</f>
        <v>1145</v>
      </c>
    </row>
    <row r="66" spans="1:7" x14ac:dyDescent="0.2">
      <c r="A66" s="90"/>
      <c r="B66" s="59"/>
      <c r="C66" s="59"/>
      <c r="D66" s="59"/>
      <c r="E66" s="59"/>
      <c r="F66" s="59"/>
      <c r="G66" s="196"/>
    </row>
    <row r="67" spans="1:7" x14ac:dyDescent="0.2">
      <c r="A67" s="90"/>
      <c r="B67" s="59"/>
      <c r="C67" s="59"/>
      <c r="D67" s="59"/>
      <c r="E67" s="59"/>
      <c r="F67" s="65" t="s">
        <v>103</v>
      </c>
      <c r="G67" s="197">
        <f>D57+D59+D61+G50</f>
        <v>161.69999999999999</v>
      </c>
    </row>
    <row r="68" spans="1:7" ht="13.5" thickBot="1" x14ac:dyDescent="0.25">
      <c r="A68" s="90"/>
      <c r="B68" s="59"/>
      <c r="C68" s="59"/>
      <c r="D68" s="59"/>
      <c r="E68" s="59"/>
      <c r="F68" s="59"/>
      <c r="G68" s="196"/>
    </row>
    <row r="69" spans="1:7" ht="14.25" thickTop="1" thickBot="1" x14ac:dyDescent="0.25">
      <c r="A69" s="91"/>
      <c r="B69" s="92"/>
      <c r="C69" s="92"/>
      <c r="D69" s="92"/>
      <c r="E69" s="92"/>
      <c r="F69" s="93" t="s">
        <v>76</v>
      </c>
      <c r="G69" s="198">
        <f>SUM(G65:G67)</f>
        <v>1306.7</v>
      </c>
    </row>
    <row r="70" spans="1:7" ht="13.5" thickTop="1" x14ac:dyDescent="0.2">
      <c r="A70" s="94"/>
      <c r="B70" s="94"/>
      <c r="C70" s="94"/>
      <c r="D70" s="94"/>
      <c r="E70" s="60"/>
      <c r="F70" s="95"/>
      <c r="G70" s="96"/>
    </row>
    <row r="71" spans="1:7" ht="13.5" thickBot="1" x14ac:dyDescent="0.25">
      <c r="A71" s="61"/>
      <c r="B71" s="61"/>
      <c r="C71" s="61"/>
      <c r="D71" s="61"/>
      <c r="E71" s="62"/>
      <c r="F71" s="63"/>
      <c r="G71" s="99"/>
    </row>
    <row r="72" spans="1:7" ht="14.25" thickTop="1" thickBot="1" x14ac:dyDescent="0.25">
      <c r="A72" s="138" t="s">
        <v>109</v>
      </c>
      <c r="B72" s="59"/>
      <c r="C72" s="59"/>
      <c r="D72" s="59"/>
      <c r="E72" s="59"/>
      <c r="F72" s="63"/>
      <c r="G72" s="99"/>
    </row>
    <row r="73" spans="1:7" ht="13.5" thickTop="1" x14ac:dyDescent="0.2">
      <c r="A73" s="139" t="s">
        <v>70</v>
      </c>
      <c r="B73" s="60"/>
      <c r="C73" s="140">
        <v>0</v>
      </c>
      <c r="D73" s="94"/>
      <c r="E73" s="141"/>
      <c r="F73" s="63"/>
      <c r="G73" s="99"/>
    </row>
    <row r="74" spans="1:7" x14ac:dyDescent="0.2">
      <c r="A74" s="142" t="s">
        <v>71</v>
      </c>
      <c r="B74" s="62"/>
      <c r="C74" s="143">
        <v>0</v>
      </c>
      <c r="D74" s="61"/>
      <c r="E74" s="144"/>
      <c r="F74" s="63"/>
      <c r="G74" s="99"/>
    </row>
    <row r="75" spans="1:7" x14ac:dyDescent="0.2">
      <c r="A75" s="142" t="s">
        <v>4</v>
      </c>
      <c r="B75" s="62"/>
      <c r="C75" s="145">
        <f>SUM(C73:C74)</f>
        <v>0</v>
      </c>
      <c r="D75" s="61"/>
      <c r="E75" s="144"/>
      <c r="F75" s="63"/>
      <c r="G75" s="99"/>
    </row>
    <row r="76" spans="1:7" x14ac:dyDescent="0.2">
      <c r="A76" s="146"/>
      <c r="B76" s="13"/>
      <c r="C76" s="147"/>
      <c r="D76" s="13"/>
      <c r="E76" s="88"/>
      <c r="F76" s="63"/>
      <c r="G76" s="99"/>
    </row>
    <row r="77" spans="1:7" x14ac:dyDescent="0.2">
      <c r="A77" s="89" t="s">
        <v>110</v>
      </c>
      <c r="B77" s="148">
        <v>1</v>
      </c>
      <c r="C77" s="72"/>
      <c r="D77" s="13"/>
      <c r="E77" s="88"/>
      <c r="F77" s="63"/>
      <c r="G77" s="99"/>
    </row>
    <row r="78" spans="1:7" x14ac:dyDescent="0.2">
      <c r="A78" s="87" t="s">
        <v>13</v>
      </c>
      <c r="B78" s="13"/>
      <c r="C78" s="13"/>
      <c r="D78" s="13"/>
      <c r="E78" s="88"/>
      <c r="F78" s="63"/>
      <c r="G78" s="99"/>
    </row>
    <row r="79" spans="1:7" x14ac:dyDescent="0.2">
      <c r="A79" s="149" t="s">
        <v>111</v>
      </c>
      <c r="B79" s="61"/>
      <c r="C79" s="150">
        <v>50</v>
      </c>
      <c r="D79" s="142" t="s">
        <v>93</v>
      </c>
      <c r="E79" s="151">
        <f>E237</f>
        <v>0</v>
      </c>
      <c r="F79" s="63"/>
      <c r="G79" s="99"/>
    </row>
    <row r="80" spans="1:7" x14ac:dyDescent="0.2">
      <c r="A80" s="149" t="s">
        <v>112</v>
      </c>
      <c r="B80" s="61"/>
      <c r="C80" s="150">
        <v>50</v>
      </c>
      <c r="D80" s="62"/>
      <c r="E80" s="152"/>
      <c r="F80" s="63"/>
      <c r="G80" s="99"/>
    </row>
    <row r="81" spans="1:8" x14ac:dyDescent="0.2">
      <c r="A81" s="149" t="s">
        <v>113</v>
      </c>
      <c r="B81" s="61"/>
      <c r="C81" s="153">
        <v>0</v>
      </c>
      <c r="D81" s="62"/>
      <c r="E81" s="152"/>
      <c r="F81" s="63"/>
      <c r="G81" s="99"/>
    </row>
    <row r="82" spans="1:8" x14ac:dyDescent="0.2">
      <c r="A82" s="154" t="s">
        <v>19</v>
      </c>
      <c r="B82" s="61"/>
      <c r="C82" s="153">
        <f>C222</f>
        <v>185</v>
      </c>
      <c r="D82" s="62"/>
      <c r="E82" s="152"/>
      <c r="F82" s="63"/>
      <c r="G82" s="99"/>
    </row>
    <row r="83" spans="1:8" x14ac:dyDescent="0.2">
      <c r="A83" s="82"/>
      <c r="B83" s="61"/>
      <c r="C83" s="155"/>
      <c r="D83" s="62"/>
      <c r="E83" s="152"/>
      <c r="F83" s="63"/>
      <c r="G83" s="99"/>
    </row>
    <row r="84" spans="1:8" x14ac:dyDescent="0.2">
      <c r="A84" s="82"/>
      <c r="B84" s="149" t="s">
        <v>73</v>
      </c>
      <c r="C84" s="156">
        <f>SUM(C79:C83)</f>
        <v>285</v>
      </c>
      <c r="D84" s="142" t="s">
        <v>74</v>
      </c>
      <c r="E84" s="157">
        <f>E79</f>
        <v>0</v>
      </c>
      <c r="F84" s="63"/>
      <c r="G84" s="99"/>
    </row>
    <row r="85" spans="1:8" x14ac:dyDescent="0.2">
      <c r="A85" s="82"/>
      <c r="B85" s="61"/>
      <c r="C85" s="61"/>
      <c r="D85" s="142" t="s">
        <v>114</v>
      </c>
      <c r="E85" s="157">
        <f>SUM(C79:C83)</f>
        <v>285</v>
      </c>
      <c r="F85" s="63"/>
      <c r="G85" s="99"/>
    </row>
    <row r="86" spans="1:8" x14ac:dyDescent="0.2">
      <c r="A86" s="82"/>
      <c r="B86" s="61"/>
      <c r="C86" s="61"/>
      <c r="D86" s="142" t="s">
        <v>75</v>
      </c>
      <c r="E86" s="158">
        <f>SUM(E84:E85)</f>
        <v>285</v>
      </c>
      <c r="F86" s="63"/>
      <c r="G86" s="99"/>
    </row>
    <row r="87" spans="1:8" x14ac:dyDescent="0.2">
      <c r="A87" s="90"/>
      <c r="B87" s="59"/>
      <c r="C87" s="59"/>
      <c r="D87" s="59"/>
      <c r="E87" s="159"/>
      <c r="F87" s="63"/>
      <c r="G87" s="99"/>
    </row>
    <row r="88" spans="1:8" x14ac:dyDescent="0.2">
      <c r="A88" s="90"/>
      <c r="B88" s="59"/>
      <c r="C88" s="59"/>
      <c r="D88" s="160" t="s">
        <v>21</v>
      </c>
      <c r="E88" s="161">
        <f>(C79+C82+E79)*21%</f>
        <v>49.35</v>
      </c>
      <c r="F88" s="63"/>
      <c r="G88" s="99"/>
    </row>
    <row r="89" spans="1:8" ht="13.5" thickBot="1" x14ac:dyDescent="0.25">
      <c r="A89" s="90"/>
      <c r="B89" s="59"/>
      <c r="C89" s="59"/>
      <c r="D89" s="59"/>
      <c r="E89" s="159"/>
      <c r="F89" s="63"/>
      <c r="G89" s="99"/>
    </row>
    <row r="90" spans="1:8" ht="14.25" thickTop="1" thickBot="1" x14ac:dyDescent="0.25">
      <c r="A90" s="91"/>
      <c r="B90" s="92"/>
      <c r="C90" s="92"/>
      <c r="D90" s="162" t="s">
        <v>74</v>
      </c>
      <c r="E90" s="163">
        <f>SUM(E86:E88)</f>
        <v>334.35</v>
      </c>
      <c r="F90" s="63"/>
      <c r="G90" s="99"/>
    </row>
    <row r="91" spans="1:8" ht="13.5" thickTop="1" x14ac:dyDescent="0.2">
      <c r="A91" s="61"/>
      <c r="B91" s="61"/>
      <c r="C91" s="61"/>
      <c r="D91" s="61"/>
      <c r="E91" s="62"/>
      <c r="F91" s="63"/>
      <c r="G91" s="99"/>
    </row>
    <row r="92" spans="1:8" ht="13.5" hidden="1" thickBot="1" x14ac:dyDescent="0.25">
      <c r="A92" s="61"/>
      <c r="B92" s="61"/>
      <c r="C92" s="61"/>
      <c r="D92" s="61"/>
      <c r="E92" s="62"/>
      <c r="F92" s="63"/>
      <c r="G92" s="99"/>
    </row>
    <row r="93" spans="1:8" hidden="1" x14ac:dyDescent="0.2">
      <c r="A93" s="100" t="s">
        <v>77</v>
      </c>
      <c r="B93" s="101"/>
      <c r="C93" s="101"/>
      <c r="D93" s="102"/>
      <c r="E93" s="59"/>
      <c r="F93" s="59" t="s">
        <v>78</v>
      </c>
      <c r="G93" s="59"/>
      <c r="H93" s="59"/>
    </row>
    <row r="94" spans="1:8" hidden="1" x14ac:dyDescent="0.2">
      <c r="A94" s="103">
        <v>67.31</v>
      </c>
      <c r="B94" s="104" t="s">
        <v>79</v>
      </c>
      <c r="C94" s="104">
        <v>25000</v>
      </c>
      <c r="D94" s="105"/>
      <c r="E94" s="59"/>
      <c r="F94" s="59"/>
      <c r="G94" s="59"/>
      <c r="H94" s="59"/>
    </row>
    <row r="95" spans="1:8" ht="13.5" hidden="1" thickBot="1" x14ac:dyDescent="0.25">
      <c r="A95" s="106">
        <v>23.56</v>
      </c>
      <c r="B95" s="107" t="s">
        <v>80</v>
      </c>
      <c r="C95" s="107">
        <v>25000</v>
      </c>
      <c r="D95" s="108" t="s">
        <v>81</v>
      </c>
      <c r="E95" s="59"/>
      <c r="F95" s="59"/>
      <c r="G95" s="59"/>
      <c r="H95" s="59"/>
    </row>
    <row r="96" spans="1:8" hidden="1" x14ac:dyDescent="0.2">
      <c r="A96" s="59"/>
      <c r="B96" s="59"/>
      <c r="C96" s="59"/>
      <c r="D96" s="59"/>
      <c r="E96" s="59"/>
      <c r="F96" s="59"/>
      <c r="G96" s="109">
        <f>D47-D43</f>
        <v>0</v>
      </c>
      <c r="H96" s="59"/>
    </row>
    <row r="97" spans="1:8" hidden="1" x14ac:dyDescent="0.2">
      <c r="A97" s="59"/>
      <c r="B97" s="59"/>
      <c r="C97" s="59"/>
      <c r="D97" s="59"/>
      <c r="E97" s="59"/>
      <c r="F97" s="59"/>
      <c r="G97" s="59"/>
      <c r="H97" s="59"/>
    </row>
    <row r="98" spans="1:8" hidden="1" x14ac:dyDescent="0.2">
      <c r="A98" s="59"/>
      <c r="B98" s="59"/>
      <c r="C98" s="59"/>
      <c r="D98" s="59"/>
      <c r="E98" s="59"/>
      <c r="F98" s="59"/>
      <c r="G98" s="59">
        <f>IF(G96&gt;0,G96*0.01,75)</f>
        <v>75</v>
      </c>
      <c r="H98" s="59"/>
    </row>
    <row r="99" spans="1:8" hidden="1" x14ac:dyDescent="0.2">
      <c r="A99" s="59" t="s">
        <v>82</v>
      </c>
      <c r="B99" s="59"/>
      <c r="C99" s="59" t="s">
        <v>65</v>
      </c>
      <c r="D99" s="59" t="s">
        <v>83</v>
      </c>
      <c r="E99" s="59"/>
      <c r="F99" s="59"/>
      <c r="G99" s="59"/>
      <c r="H99" s="59"/>
    </row>
    <row r="100" spans="1:8" hidden="1" x14ac:dyDescent="0.2">
      <c r="A100" s="59"/>
      <c r="B100" s="59"/>
      <c r="C100" s="109">
        <f>D51</f>
        <v>0</v>
      </c>
      <c r="D100" s="59">
        <f>IF(D51=0,575,550)</f>
        <v>575</v>
      </c>
      <c r="E100" s="59"/>
      <c r="F100" s="59"/>
      <c r="G100" s="59">
        <f>IF(G98&lt;75,75,G98)</f>
        <v>75</v>
      </c>
      <c r="H100" s="59"/>
    </row>
    <row r="101" spans="1:8" hidden="1" x14ac:dyDescent="0.2">
      <c r="A101" s="59"/>
      <c r="B101" s="59"/>
      <c r="C101" s="59"/>
      <c r="D101" s="59"/>
      <c r="E101" s="59"/>
      <c r="F101" s="59"/>
      <c r="G101" s="59"/>
      <c r="H101" s="59"/>
    </row>
    <row r="102" spans="1:8" hidden="1" x14ac:dyDescent="0.2">
      <c r="A102" s="59"/>
      <c r="B102" s="59"/>
      <c r="C102" s="59"/>
      <c r="D102" s="59"/>
      <c r="E102" s="59"/>
      <c r="F102" s="59"/>
      <c r="G102" s="59"/>
      <c r="H102" s="59"/>
    </row>
    <row r="103" spans="1:8" hidden="1" x14ac:dyDescent="0.2">
      <c r="A103" s="59"/>
      <c r="B103" s="59"/>
      <c r="C103" s="59"/>
      <c r="D103" s="59"/>
      <c r="E103" s="59"/>
      <c r="F103" s="59"/>
      <c r="G103" s="59"/>
      <c r="H103" s="59"/>
    </row>
    <row r="104" spans="1:8" hidden="1" x14ac:dyDescent="0.2">
      <c r="A104" s="124">
        <f>SUM(D49:D61)-D57-D59-D61</f>
        <v>1145</v>
      </c>
      <c r="B104" s="59"/>
      <c r="C104" s="59"/>
      <c r="D104" s="59"/>
      <c r="E104" s="59"/>
      <c r="F104" s="59"/>
      <c r="G104" s="59"/>
      <c r="H104" s="59"/>
    </row>
    <row r="105" spans="1:8" hidden="1" x14ac:dyDescent="0.2">
      <c r="A105" s="61"/>
      <c r="B105" s="61"/>
      <c r="C105" s="61"/>
      <c r="D105" s="61"/>
      <c r="E105" s="62"/>
      <c r="F105" s="63"/>
      <c r="G105" s="99"/>
    </row>
    <row r="106" spans="1:8" hidden="1" x14ac:dyDescent="0.2">
      <c r="A106" s="61"/>
      <c r="B106" s="61"/>
      <c r="C106" s="61"/>
      <c r="D106" s="61"/>
      <c r="E106" s="62"/>
      <c r="F106" s="63"/>
      <c r="G106" s="99"/>
    </row>
    <row r="107" spans="1:8" hidden="1" x14ac:dyDescent="0.2">
      <c r="A107" s="61"/>
      <c r="B107" s="61"/>
      <c r="C107" s="61"/>
      <c r="D107" s="61"/>
      <c r="E107" s="62"/>
      <c r="F107" s="63"/>
      <c r="G107" s="99"/>
    </row>
    <row r="108" spans="1:8" hidden="1" x14ac:dyDescent="0.2">
      <c r="A108" s="61"/>
      <c r="B108" s="61"/>
      <c r="C108" s="61"/>
      <c r="D108" s="61"/>
      <c r="E108" s="62"/>
      <c r="F108" s="63"/>
      <c r="G108" s="99"/>
    </row>
    <row r="109" spans="1:8" hidden="1" x14ac:dyDescent="0.2">
      <c r="A109" s="61"/>
      <c r="B109" s="61"/>
      <c r="C109" s="61"/>
      <c r="D109" s="61"/>
      <c r="E109" s="62"/>
      <c r="F109" s="63"/>
      <c r="G109" s="99"/>
    </row>
    <row r="110" spans="1:8" hidden="1" x14ac:dyDescent="0.2">
      <c r="A110" s="61"/>
      <c r="B110" s="61"/>
      <c r="C110" s="61"/>
      <c r="D110" s="61"/>
      <c r="E110" s="62"/>
      <c r="F110" s="63"/>
      <c r="G110" s="99"/>
    </row>
    <row r="111" spans="1:8" ht="13.5" hidden="1" thickBot="1" x14ac:dyDescent="0.25">
      <c r="A111" s="61"/>
      <c r="B111" s="61"/>
      <c r="C111" s="61"/>
      <c r="D111" s="61"/>
      <c r="E111" s="62"/>
      <c r="F111" s="63"/>
      <c r="G111" s="99"/>
    </row>
    <row r="112" spans="1:8" hidden="1" x14ac:dyDescent="0.2">
      <c r="A112" s="100" t="s">
        <v>104</v>
      </c>
      <c r="B112" s="101"/>
      <c r="C112" s="101"/>
      <c r="D112" s="102"/>
      <c r="E112" s="62"/>
      <c r="F112" s="63"/>
      <c r="G112" s="99"/>
    </row>
    <row r="113" spans="1:7" hidden="1" x14ac:dyDescent="0.2">
      <c r="A113" s="103">
        <v>117.11</v>
      </c>
      <c r="B113" s="104" t="s">
        <v>79</v>
      </c>
      <c r="C113" s="104">
        <v>25000</v>
      </c>
      <c r="D113" s="105"/>
      <c r="E113" s="62"/>
      <c r="F113" s="63"/>
      <c r="G113" s="99"/>
    </row>
    <row r="114" spans="1:7" ht="13.5" hidden="1" thickBot="1" x14ac:dyDescent="0.25">
      <c r="A114" s="106">
        <v>23.56</v>
      </c>
      <c r="B114" s="107" t="s">
        <v>80</v>
      </c>
      <c r="C114" s="107">
        <v>25000</v>
      </c>
      <c r="D114" s="108" t="s">
        <v>81</v>
      </c>
      <c r="E114" s="62"/>
      <c r="F114" s="63"/>
      <c r="G114" s="99"/>
    </row>
    <row r="115" spans="1:7" hidden="1" x14ac:dyDescent="0.2">
      <c r="A115" s="59"/>
      <c r="B115" s="59"/>
      <c r="C115" s="59"/>
      <c r="D115" s="59"/>
      <c r="E115" s="62"/>
      <c r="F115" s="63"/>
      <c r="G115" s="99"/>
    </row>
    <row r="116" spans="1:7" hidden="1" x14ac:dyDescent="0.2">
      <c r="A116" s="59"/>
      <c r="B116" s="59"/>
      <c r="C116" s="59"/>
      <c r="D116" s="59"/>
      <c r="E116" s="62"/>
      <c r="F116" s="63"/>
      <c r="G116" s="99"/>
    </row>
    <row r="117" spans="1:7" hidden="1" x14ac:dyDescent="0.2">
      <c r="A117" s="59"/>
      <c r="B117" s="59"/>
      <c r="C117" s="59"/>
      <c r="D117" s="59"/>
      <c r="E117" s="62"/>
      <c r="F117" s="63"/>
      <c r="G117" s="99"/>
    </row>
    <row r="118" spans="1:7" hidden="1" x14ac:dyDescent="0.2">
      <c r="A118" s="59"/>
      <c r="B118" s="59"/>
      <c r="C118" s="59"/>
      <c r="D118" s="109">
        <f>ROUNDUP(C52+C53,-2)</f>
        <v>300</v>
      </c>
      <c r="E118" s="62"/>
      <c r="F118" s="63"/>
      <c r="G118" s="99"/>
    </row>
    <row r="119" spans="1:7" hidden="1" x14ac:dyDescent="0.2">
      <c r="A119" s="59"/>
      <c r="B119" s="59"/>
      <c r="C119" s="59"/>
      <c r="D119" s="59">
        <f>IF((D118-C52-C53)&gt;90,D118-50,D118)</f>
        <v>300</v>
      </c>
      <c r="E119" s="62"/>
      <c r="F119" s="63"/>
      <c r="G119" s="99"/>
    </row>
    <row r="120" spans="1:7" hidden="1" x14ac:dyDescent="0.2">
      <c r="A120" s="59"/>
      <c r="B120" s="59"/>
      <c r="C120" s="59"/>
      <c r="D120" s="59">
        <f>IF((D119-C52-C53)&lt;30,(C52+C53+30),D119)</f>
        <v>300</v>
      </c>
      <c r="E120" s="62"/>
      <c r="F120" s="63"/>
      <c r="G120" s="99"/>
    </row>
    <row r="121" spans="1:7" hidden="1" x14ac:dyDescent="0.2">
      <c r="A121" s="59"/>
      <c r="B121" s="59"/>
      <c r="C121" s="59"/>
      <c r="D121" s="59">
        <f>ROUNDUP(D120,-1)</f>
        <v>300</v>
      </c>
      <c r="E121" s="62"/>
      <c r="F121" s="63"/>
      <c r="G121" s="99"/>
    </row>
    <row r="122" spans="1:7" hidden="1" x14ac:dyDescent="0.2">
      <c r="A122" s="110"/>
      <c r="B122" s="64">
        <f>IF(B12="oui",-1500,0)</f>
        <v>0</v>
      </c>
      <c r="C122" s="111">
        <f>IF(AND(B10="oui",B12="oui"),-750,0)</f>
        <v>0</v>
      </c>
      <c r="D122" s="111"/>
      <c r="E122" s="62"/>
      <c r="F122" s="63"/>
      <c r="G122" s="99"/>
    </row>
    <row r="123" spans="1:7" hidden="1" x14ac:dyDescent="0.2">
      <c r="A123" s="110"/>
      <c r="B123" s="64">
        <f>IF(B12="oui",-750,0)</f>
        <v>0</v>
      </c>
      <c r="C123" s="111">
        <f>IF(AND(B10="non",B12="oui"),-1500,0)</f>
        <v>0</v>
      </c>
      <c r="D123" s="111"/>
      <c r="E123" s="62"/>
      <c r="F123" s="63"/>
      <c r="G123" s="99"/>
    </row>
    <row r="124" spans="1:7" hidden="1" x14ac:dyDescent="0.2">
      <c r="A124" s="61"/>
      <c r="B124" s="61"/>
      <c r="C124" s="61"/>
      <c r="D124" s="61"/>
      <c r="E124" s="62"/>
      <c r="F124" s="63"/>
      <c r="G124" s="99"/>
    </row>
    <row r="125" spans="1:7" hidden="1" x14ac:dyDescent="0.2">
      <c r="A125" s="61"/>
      <c r="B125" s="61"/>
      <c r="C125" s="61"/>
      <c r="D125" s="61"/>
      <c r="E125" s="62"/>
      <c r="F125" s="63"/>
      <c r="G125" s="99"/>
    </row>
    <row r="126" spans="1:7" hidden="1" x14ac:dyDescent="0.2">
      <c r="A126" s="61"/>
      <c r="B126" s="61"/>
      <c r="C126" s="61"/>
      <c r="D126" s="61"/>
      <c r="E126" s="62"/>
      <c r="F126" s="63"/>
      <c r="G126" s="99"/>
    </row>
    <row r="127" spans="1:7" ht="15" hidden="1" x14ac:dyDescent="0.25">
      <c r="A127" s="112" t="s">
        <v>84</v>
      </c>
      <c r="B127" s="112"/>
      <c r="C127" s="113">
        <f>D47</f>
        <v>0</v>
      </c>
      <c r="D127" s="114"/>
      <c r="E127" s="115"/>
      <c r="F127" s="59"/>
      <c r="G127" s="99"/>
    </row>
    <row r="128" spans="1:7" ht="15" hidden="1" x14ac:dyDescent="0.25">
      <c r="A128" s="116">
        <v>0</v>
      </c>
      <c r="B128" s="117"/>
      <c r="C128" s="116">
        <v>7500</v>
      </c>
      <c r="D128" s="118">
        <v>8.5500000000000003E-3</v>
      </c>
      <c r="E128" s="119"/>
      <c r="F128" s="116">
        <f>IF(C127&lt;C128,C127*D128,C128*D128)</f>
        <v>0</v>
      </c>
      <c r="G128" s="99"/>
    </row>
    <row r="129" spans="1:7" ht="15" hidden="1" x14ac:dyDescent="0.25">
      <c r="A129" s="116">
        <v>7500</v>
      </c>
      <c r="B129" s="117"/>
      <c r="C129" s="116">
        <v>17500</v>
      </c>
      <c r="D129" s="118">
        <v>6.8399999999999997E-3</v>
      </c>
      <c r="E129" s="119"/>
      <c r="F129" s="117" t="str">
        <f>IF(C127&lt;=A129," ",IF(C127&lt;C129,(C127-C128)*D129,(C129-A129)*D129))</f>
        <v xml:space="preserve"> </v>
      </c>
      <c r="G129" s="99"/>
    </row>
    <row r="130" spans="1:7" ht="15" hidden="1" x14ac:dyDescent="0.25">
      <c r="A130" s="116">
        <v>17500</v>
      </c>
      <c r="B130" s="117"/>
      <c r="C130" s="116">
        <v>30000</v>
      </c>
      <c r="D130" s="118">
        <v>4.5599999999999998E-3</v>
      </c>
      <c r="E130" s="119"/>
      <c r="F130" s="117" t="str">
        <f>IF(C127&lt;=A130," ",IF(C127&lt;C130,(C127-C129)*D130,(C130-A130)*D130))</f>
        <v xml:space="preserve"> </v>
      </c>
      <c r="G130" s="99"/>
    </row>
    <row r="131" spans="1:7" ht="15" hidden="1" x14ac:dyDescent="0.25">
      <c r="A131" s="116">
        <v>30000</v>
      </c>
      <c r="B131" s="117"/>
      <c r="C131" s="116">
        <v>45495</v>
      </c>
      <c r="D131" s="118">
        <v>3.4199999999999999E-3</v>
      </c>
      <c r="E131" s="119"/>
      <c r="F131" s="117" t="str">
        <f>IF(C127&lt;=A131," ",IF(C127&lt;C131,(C127-C130)*D131,(C131-A131)*D131))</f>
        <v xml:space="preserve"> </v>
      </c>
      <c r="G131" s="99"/>
    </row>
    <row r="132" spans="1:7" ht="15" hidden="1" x14ac:dyDescent="0.25">
      <c r="A132" s="116">
        <v>45495</v>
      </c>
      <c r="B132" s="117"/>
      <c r="C132" s="116">
        <v>64095</v>
      </c>
      <c r="D132" s="118">
        <v>2.2799999999999999E-3</v>
      </c>
      <c r="E132" s="119"/>
      <c r="F132" s="117" t="str">
        <f>IF(C127&lt;=A132," ",IF(C127&lt;C132,(C127-C131)*D132,(C132-A132)*D132))</f>
        <v xml:space="preserve"> </v>
      </c>
      <c r="G132" s="99"/>
    </row>
    <row r="133" spans="1:7" ht="15" hidden="1" x14ac:dyDescent="0.25">
      <c r="A133" s="116">
        <v>64095</v>
      </c>
      <c r="B133" s="117"/>
      <c r="C133" s="116">
        <v>250095</v>
      </c>
      <c r="D133" s="118">
        <v>1.14E-3</v>
      </c>
      <c r="E133" s="119"/>
      <c r="F133" s="117" t="str">
        <f>IF(C127&lt;=A133," ",IF(C127&lt;C133,(C127-C132)*D133,(C133-A133)*D133))</f>
        <v xml:space="preserve"> </v>
      </c>
      <c r="G133" s="99"/>
    </row>
    <row r="134" spans="1:7" ht="15" hidden="1" x14ac:dyDescent="0.25">
      <c r="A134" s="116">
        <v>250095</v>
      </c>
      <c r="B134" s="117"/>
      <c r="C134" s="116">
        <f>D47</f>
        <v>0</v>
      </c>
      <c r="D134" s="120">
        <v>3.4200000000000002E-4</v>
      </c>
      <c r="E134" s="119"/>
      <c r="F134" s="117" t="str">
        <f>IF(C127&lt;=A134," ",IF(C127&lt;C134,(C127-C133)*D134,(C134-A134)*D134))</f>
        <v xml:space="preserve"> </v>
      </c>
      <c r="G134" s="99"/>
    </row>
    <row r="135" spans="1:7" ht="15" hidden="1" x14ac:dyDescent="0.25">
      <c r="A135" s="113">
        <v>10075000</v>
      </c>
      <c r="B135" s="113"/>
      <c r="C135" s="113">
        <f>C127</f>
        <v>0</v>
      </c>
      <c r="D135" s="120">
        <v>4.5600000000000003E-4</v>
      </c>
      <c r="E135" s="113" t="str">
        <f>IF(C127&lt;=A135," E90",IF(C127&lt;C135,(C127-C134)*D135,(C135-A135)*D135))</f>
        <v xml:space="preserve"> E90</v>
      </c>
      <c r="F135" s="59"/>
      <c r="G135" s="99"/>
    </row>
    <row r="136" spans="1:7" ht="15" hidden="1" x14ac:dyDescent="0.25">
      <c r="A136" s="115"/>
      <c r="B136" s="115"/>
      <c r="C136" s="115"/>
      <c r="D136" s="115"/>
      <c r="E136" s="115"/>
      <c r="F136" s="59"/>
      <c r="G136" s="99"/>
    </row>
    <row r="137" spans="1:7" ht="15" hidden="1" x14ac:dyDescent="0.25">
      <c r="A137" s="121" t="s">
        <v>68</v>
      </c>
      <c r="B137" s="122"/>
      <c r="C137" s="115"/>
      <c r="D137" s="115"/>
      <c r="E137" s="123">
        <f>SUM(F128:F135)</f>
        <v>0</v>
      </c>
      <c r="F137" s="59"/>
      <c r="G137" s="99"/>
    </row>
    <row r="138" spans="1:7" ht="15" hidden="1" x14ac:dyDescent="0.25">
      <c r="A138" s="122"/>
      <c r="B138" s="122"/>
      <c r="C138" s="115"/>
      <c r="D138" s="115"/>
      <c r="E138" s="74"/>
      <c r="F138" s="59"/>
      <c r="G138" s="99"/>
    </row>
    <row r="139" spans="1:7" ht="15" hidden="1" x14ac:dyDescent="0.25">
      <c r="A139" s="112" t="s">
        <v>84</v>
      </c>
      <c r="B139" s="112"/>
      <c r="C139" s="113">
        <f>D43</f>
        <v>0</v>
      </c>
      <c r="D139" s="114"/>
      <c r="E139" s="115"/>
      <c r="F139" s="59"/>
      <c r="G139" s="99"/>
    </row>
    <row r="140" spans="1:7" ht="15" hidden="1" x14ac:dyDescent="0.25">
      <c r="A140" s="116">
        <v>0</v>
      </c>
      <c r="B140" s="117"/>
      <c r="C140" s="116">
        <v>7500</v>
      </c>
      <c r="D140" s="118">
        <v>8.5500000000000003E-3</v>
      </c>
      <c r="E140" s="119"/>
      <c r="F140" s="116">
        <f>IF(C139&lt;C140,C139*D140,C140*D140)</f>
        <v>0</v>
      </c>
      <c r="G140" s="99"/>
    </row>
    <row r="141" spans="1:7" ht="15" hidden="1" x14ac:dyDescent="0.25">
      <c r="A141" s="116">
        <v>7500</v>
      </c>
      <c r="B141" s="117"/>
      <c r="C141" s="116">
        <v>17500</v>
      </c>
      <c r="D141" s="118">
        <v>6.8399999999999997E-3</v>
      </c>
      <c r="E141" s="119"/>
      <c r="F141" s="117" t="str">
        <f>IF(C139&lt;=A141," ",IF(C139&lt;C141,(C139-C140)*D141,(C141-A141)*D141))</f>
        <v xml:space="preserve"> </v>
      </c>
      <c r="G141" s="99"/>
    </row>
    <row r="142" spans="1:7" ht="15" hidden="1" x14ac:dyDescent="0.25">
      <c r="A142" s="116">
        <v>17500</v>
      </c>
      <c r="B142" s="117"/>
      <c r="C142" s="116">
        <v>30000</v>
      </c>
      <c r="D142" s="118">
        <v>4.5599999999999998E-3</v>
      </c>
      <c r="E142" s="119"/>
      <c r="F142" s="117" t="str">
        <f>IF(C139&lt;=A142," ",IF(C139&lt;C142,(C139-C141)*D142,(C142-A142)*D142))</f>
        <v xml:space="preserve"> </v>
      </c>
      <c r="G142" s="99"/>
    </row>
    <row r="143" spans="1:7" ht="15" hidden="1" x14ac:dyDescent="0.25">
      <c r="A143" s="116">
        <v>30000</v>
      </c>
      <c r="B143" s="117"/>
      <c r="C143" s="116">
        <v>45495</v>
      </c>
      <c r="D143" s="118">
        <v>3.4199999999999999E-3</v>
      </c>
      <c r="E143" s="119"/>
      <c r="F143" s="117" t="str">
        <f>IF(C139&lt;=A143," ",IF(C139&lt;C143,(C139-C142)*D143,(C143-A143)*D143))</f>
        <v xml:space="preserve"> </v>
      </c>
      <c r="G143" s="99"/>
    </row>
    <row r="144" spans="1:7" ht="15" hidden="1" x14ac:dyDescent="0.25">
      <c r="A144" s="116">
        <v>45495</v>
      </c>
      <c r="B144" s="117"/>
      <c r="C144" s="116">
        <v>64095</v>
      </c>
      <c r="D144" s="118">
        <v>2.2799999999999999E-3</v>
      </c>
      <c r="E144" s="119"/>
      <c r="F144" s="117" t="str">
        <f>IF(C139&lt;=A144," ",IF(C139&lt;C144,(C139-C143)*D144,(C144-A144)*D144))</f>
        <v xml:space="preserve"> </v>
      </c>
      <c r="G144" s="99"/>
    </row>
    <row r="145" spans="1:7" ht="15" hidden="1" x14ac:dyDescent="0.25">
      <c r="A145" s="116">
        <v>64095</v>
      </c>
      <c r="B145" s="117"/>
      <c r="C145" s="116">
        <v>250095</v>
      </c>
      <c r="D145" s="118">
        <v>1.14E-3</v>
      </c>
      <c r="E145" s="119"/>
      <c r="F145" s="117" t="str">
        <f>IF(C139&lt;=A145," ",IF(C139&lt;C145,(C139-C144)*D145,(C145-A145)*D145))</f>
        <v xml:space="preserve"> </v>
      </c>
      <c r="G145" s="99"/>
    </row>
    <row r="146" spans="1:7" ht="15" hidden="1" x14ac:dyDescent="0.25">
      <c r="A146" s="116">
        <v>250095</v>
      </c>
      <c r="B146" s="117"/>
      <c r="C146" s="116">
        <f>D43</f>
        <v>0</v>
      </c>
      <c r="D146" s="120">
        <v>3.4200000000000002E-4</v>
      </c>
      <c r="E146" s="119"/>
      <c r="F146" s="117" t="str">
        <f>IF(C139&lt;=A146," ",IF(C139&lt;C146,(C139-C145)*D146,(C146-A146)*D146))</f>
        <v xml:space="preserve"> </v>
      </c>
      <c r="G146" s="99"/>
    </row>
    <row r="147" spans="1:7" ht="15" hidden="1" x14ac:dyDescent="0.25">
      <c r="A147" s="113">
        <v>10075000</v>
      </c>
      <c r="B147" s="113"/>
      <c r="C147" s="113">
        <f>C139</f>
        <v>0</v>
      </c>
      <c r="D147" s="120">
        <v>4.5600000000000003E-4</v>
      </c>
      <c r="E147" s="113" t="str">
        <f>IF(C139&lt;=A147," E90",IF(C139&lt;C147,(C139-C146)*D147,(C147-A147)*D147))</f>
        <v xml:space="preserve"> E90</v>
      </c>
      <c r="F147" s="59"/>
      <c r="G147" s="99"/>
    </row>
    <row r="148" spans="1:7" ht="15" hidden="1" x14ac:dyDescent="0.25">
      <c r="A148" s="115"/>
      <c r="B148" s="115"/>
      <c r="C148" s="115"/>
      <c r="D148" s="115"/>
      <c r="E148" s="115"/>
      <c r="F148" s="59"/>
      <c r="G148" s="99"/>
    </row>
    <row r="149" spans="1:7" ht="15" hidden="1" x14ac:dyDescent="0.25">
      <c r="A149" s="121" t="s">
        <v>68</v>
      </c>
      <c r="B149" s="122"/>
      <c r="C149" s="115"/>
      <c r="D149" s="115"/>
      <c r="E149" s="123">
        <f>SUM(F140:F147)</f>
        <v>0</v>
      </c>
      <c r="F149" s="59"/>
      <c r="G149" s="99"/>
    </row>
    <row r="150" spans="1:7" hidden="1" x14ac:dyDescent="0.2">
      <c r="A150" s="59"/>
      <c r="B150" s="59"/>
      <c r="C150" s="59"/>
      <c r="D150" s="59"/>
      <c r="E150" s="59"/>
      <c r="F150" s="59"/>
      <c r="G150" s="99"/>
    </row>
    <row r="151" spans="1:7" hidden="1" x14ac:dyDescent="0.2">
      <c r="A151" s="59"/>
      <c r="B151" s="59"/>
      <c r="C151" s="59"/>
      <c r="D151" s="59"/>
      <c r="E151" s="59"/>
      <c r="F151" s="59"/>
      <c r="G151" s="99"/>
    </row>
    <row r="152" spans="1:7" ht="15" hidden="1" x14ac:dyDescent="0.25">
      <c r="A152" s="112" t="s">
        <v>84</v>
      </c>
      <c r="B152" s="112"/>
      <c r="C152" s="113">
        <f>D47</f>
        <v>0</v>
      </c>
      <c r="D152" s="114"/>
      <c r="E152" s="115"/>
      <c r="F152" s="59"/>
      <c r="G152" s="99"/>
    </row>
    <row r="153" spans="1:7" ht="15" hidden="1" x14ac:dyDescent="0.25">
      <c r="A153" s="116">
        <v>0</v>
      </c>
      <c r="B153" s="117"/>
      <c r="C153" s="116">
        <v>7500</v>
      </c>
      <c r="D153" s="118">
        <v>1.7100000000000001E-2</v>
      </c>
      <c r="E153" s="119"/>
      <c r="F153" s="116">
        <f>IF(C152&lt;C153,C152*D153,C153*D153)</f>
        <v>0</v>
      </c>
      <c r="G153" s="99"/>
    </row>
    <row r="154" spans="1:7" ht="15" hidden="1" x14ac:dyDescent="0.25">
      <c r="A154" s="116">
        <v>7500</v>
      </c>
      <c r="B154" s="117"/>
      <c r="C154" s="116">
        <v>17500</v>
      </c>
      <c r="D154" s="118">
        <v>1.3679999999999999E-2</v>
      </c>
      <c r="E154" s="119"/>
      <c r="F154" s="117" t="str">
        <f>IF(C152&lt;=A154," ",IF(C152&lt;C154,(C152-C153)*D154,(C154-A154)*D154))</f>
        <v xml:space="preserve"> </v>
      </c>
      <c r="G154" s="99"/>
    </row>
    <row r="155" spans="1:7" ht="15" hidden="1" x14ac:dyDescent="0.25">
      <c r="A155" s="116">
        <v>17500</v>
      </c>
      <c r="B155" s="117"/>
      <c r="C155" s="116">
        <v>30000</v>
      </c>
      <c r="D155" s="118">
        <v>9.1199999999999996E-3</v>
      </c>
      <c r="E155" s="119"/>
      <c r="F155" s="117" t="str">
        <f>IF(C152&lt;=A155," ",IF(C152&lt;C155,(C152-C154)*D155,(C155-A155)*D155))</f>
        <v xml:space="preserve"> </v>
      </c>
      <c r="G155" s="99"/>
    </row>
    <row r="156" spans="1:7" ht="15" hidden="1" x14ac:dyDescent="0.25">
      <c r="A156" s="116">
        <v>30000</v>
      </c>
      <c r="B156" s="117"/>
      <c r="C156" s="116">
        <v>45495</v>
      </c>
      <c r="D156" s="118">
        <v>6.8399999999999997E-3</v>
      </c>
      <c r="E156" s="119"/>
      <c r="F156" s="117" t="str">
        <f>IF(C152&lt;=A156," ",IF(C152&lt;C156,(C152-C155)*D156,(C156-A156)*D156))</f>
        <v xml:space="preserve"> </v>
      </c>
      <c r="G156" s="99"/>
    </row>
    <row r="157" spans="1:7" ht="15" hidden="1" x14ac:dyDescent="0.25">
      <c r="A157" s="116">
        <v>45495</v>
      </c>
      <c r="B157" s="117"/>
      <c r="C157" s="116">
        <v>64095</v>
      </c>
      <c r="D157" s="118">
        <v>4.5599999999999998E-3</v>
      </c>
      <c r="E157" s="119"/>
      <c r="F157" s="117" t="str">
        <f>IF(C152&lt;=A157," ",IF(C152&lt;C157,(C152-C156)*D157,(C157-A157)*D157))</f>
        <v xml:space="preserve"> </v>
      </c>
      <c r="G157" s="99"/>
    </row>
    <row r="158" spans="1:7" ht="15" hidden="1" x14ac:dyDescent="0.25">
      <c r="A158" s="116">
        <v>64095</v>
      </c>
      <c r="B158" s="117"/>
      <c r="C158" s="116">
        <v>250095</v>
      </c>
      <c r="D158" s="118">
        <v>2.2799999999999999E-3</v>
      </c>
      <c r="E158" s="119"/>
      <c r="F158" s="117" t="str">
        <f>IF(C152&lt;=A158," ",IF(C152&lt;C158,(C152-C157)*D158,(C158-A158)*D158))</f>
        <v xml:space="preserve"> </v>
      </c>
      <c r="G158" s="99"/>
    </row>
    <row r="159" spans="1:7" ht="15" hidden="1" x14ac:dyDescent="0.25">
      <c r="A159" s="116">
        <v>250095</v>
      </c>
      <c r="B159" s="117"/>
      <c r="C159" s="116">
        <f>D47</f>
        <v>0</v>
      </c>
      <c r="D159" s="120">
        <v>4.5600000000000003E-4</v>
      </c>
      <c r="E159" s="119"/>
      <c r="F159" s="117" t="str">
        <f>IF(C152&lt;=A159," ",IF(C152&lt;C159,(C152-C158)*D159,(C159-A159)*D159))</f>
        <v xml:space="preserve"> </v>
      </c>
      <c r="G159" s="99"/>
    </row>
    <row r="160" spans="1:7" ht="15" hidden="1" x14ac:dyDescent="0.25">
      <c r="A160" s="113">
        <v>10075000</v>
      </c>
      <c r="B160" s="113"/>
      <c r="C160" s="113">
        <f>C152</f>
        <v>0</v>
      </c>
      <c r="D160" s="120">
        <v>4.5600000000000003E-4</v>
      </c>
      <c r="E160" s="113" t="str">
        <f>IF(C152&lt;=A160," E90",IF(C152&lt;C160,(C152-C159)*D160,(C160-A160)*D160))</f>
        <v xml:space="preserve"> E90</v>
      </c>
      <c r="F160" s="59"/>
      <c r="G160" s="99"/>
    </row>
    <row r="161" spans="1:7" ht="15" hidden="1" x14ac:dyDescent="0.25">
      <c r="A161" s="115"/>
      <c r="B161" s="115"/>
      <c r="C161" s="115"/>
      <c r="D161" s="115"/>
      <c r="E161" s="115"/>
      <c r="F161" s="59"/>
      <c r="G161" s="99"/>
    </row>
    <row r="162" spans="1:7" ht="15" hidden="1" x14ac:dyDescent="0.25">
      <c r="A162" s="121" t="s">
        <v>68</v>
      </c>
      <c r="B162" s="122"/>
      <c r="C162" s="115"/>
      <c r="D162" s="115"/>
      <c r="E162" s="123">
        <f>SUM(F153:F160)</f>
        <v>0</v>
      </c>
      <c r="F162" s="59"/>
      <c r="G162" s="99"/>
    </row>
    <row r="163" spans="1:7" hidden="1" x14ac:dyDescent="0.2">
      <c r="A163" s="59"/>
      <c r="B163" s="59"/>
      <c r="C163" s="59"/>
      <c r="D163" s="59"/>
      <c r="E163" s="59"/>
      <c r="F163" s="59"/>
      <c r="G163" s="99"/>
    </row>
    <row r="164" spans="1:7" hidden="1" x14ac:dyDescent="0.2">
      <c r="A164" s="59"/>
      <c r="B164" s="59"/>
      <c r="C164" s="59"/>
      <c r="D164" s="59"/>
      <c r="E164" s="59"/>
      <c r="F164" s="59"/>
      <c r="G164" s="99"/>
    </row>
    <row r="165" spans="1:7" ht="15" hidden="1" x14ac:dyDescent="0.25">
      <c r="A165" s="112" t="s">
        <v>84</v>
      </c>
      <c r="B165" s="112"/>
      <c r="C165" s="113">
        <f>D43</f>
        <v>0</v>
      </c>
      <c r="D165" s="114"/>
      <c r="E165" s="115"/>
      <c r="F165" s="59"/>
      <c r="G165" s="99"/>
    </row>
    <row r="166" spans="1:7" ht="15" hidden="1" x14ac:dyDescent="0.25">
      <c r="A166" s="116">
        <v>0</v>
      </c>
      <c r="B166" s="117"/>
      <c r="C166" s="116">
        <v>7500</v>
      </c>
      <c r="D166" s="118">
        <v>1.7100000000000001E-2</v>
      </c>
      <c r="E166" s="119"/>
      <c r="F166" s="116">
        <f>IF(C165&lt;C166,C165*D166,C166*D166)</f>
        <v>0</v>
      </c>
      <c r="G166" s="99"/>
    </row>
    <row r="167" spans="1:7" ht="15" hidden="1" x14ac:dyDescent="0.25">
      <c r="A167" s="116">
        <v>7500</v>
      </c>
      <c r="B167" s="117"/>
      <c r="C167" s="116">
        <v>17500</v>
      </c>
      <c r="D167" s="118">
        <v>1.3679999999999999E-2</v>
      </c>
      <c r="E167" s="119"/>
      <c r="F167" s="117" t="str">
        <f>IF(C165&lt;=A167," ",IF(C165&lt;C167,(C165-C166)*D167,(C167-A167)*D167))</f>
        <v xml:space="preserve"> </v>
      </c>
      <c r="G167" s="99"/>
    </row>
    <row r="168" spans="1:7" ht="15" hidden="1" x14ac:dyDescent="0.25">
      <c r="A168" s="116">
        <v>17500</v>
      </c>
      <c r="B168" s="117"/>
      <c r="C168" s="116">
        <v>30000</v>
      </c>
      <c r="D168" s="118">
        <v>9.1199999999999996E-3</v>
      </c>
      <c r="E168" s="119"/>
      <c r="F168" s="117" t="str">
        <f>IF(C165&lt;=A168," ",IF(C165&lt;C168,(C165-C167)*D168,(C168-A168)*D168))</f>
        <v xml:space="preserve"> </v>
      </c>
      <c r="G168" s="99"/>
    </row>
    <row r="169" spans="1:7" ht="15" hidden="1" x14ac:dyDescent="0.25">
      <c r="A169" s="116">
        <v>30000</v>
      </c>
      <c r="B169" s="117"/>
      <c r="C169" s="116">
        <v>45495</v>
      </c>
      <c r="D169" s="118">
        <v>6.8399999999999997E-3</v>
      </c>
      <c r="E169" s="119"/>
      <c r="F169" s="117" t="str">
        <f>IF(C165&lt;=A169," ",IF(C165&lt;C169,(C165-C168)*D169,(C169-A169)*D169))</f>
        <v xml:space="preserve"> </v>
      </c>
      <c r="G169" s="99"/>
    </row>
    <row r="170" spans="1:7" ht="15" hidden="1" x14ac:dyDescent="0.25">
      <c r="A170" s="116">
        <v>45495</v>
      </c>
      <c r="B170" s="117"/>
      <c r="C170" s="116">
        <v>64095</v>
      </c>
      <c r="D170" s="118">
        <v>4.5599999999999998E-3</v>
      </c>
      <c r="E170" s="119"/>
      <c r="F170" s="117" t="str">
        <f>IF(C165&lt;=A170," ",IF(C165&lt;C170,(C165-C169)*D170,(C170-A170)*D170))</f>
        <v xml:space="preserve"> </v>
      </c>
      <c r="G170" s="99"/>
    </row>
    <row r="171" spans="1:7" ht="15" hidden="1" x14ac:dyDescent="0.25">
      <c r="A171" s="116">
        <v>64095</v>
      </c>
      <c r="B171" s="117"/>
      <c r="C171" s="116">
        <v>250095</v>
      </c>
      <c r="D171" s="118">
        <v>2.2799999999999999E-3</v>
      </c>
      <c r="E171" s="119"/>
      <c r="F171" s="117" t="str">
        <f>IF(C165&lt;=A171," ",IF(C165&lt;C171,(C165-C170)*D171,(C171-A171)*D171))</f>
        <v xml:space="preserve"> </v>
      </c>
      <c r="G171" s="99"/>
    </row>
    <row r="172" spans="1:7" ht="15" hidden="1" x14ac:dyDescent="0.25">
      <c r="A172" s="116">
        <v>250095</v>
      </c>
      <c r="B172" s="117"/>
      <c r="C172" s="116">
        <f>D43</f>
        <v>0</v>
      </c>
      <c r="D172" s="120">
        <v>4.5600000000000003E-4</v>
      </c>
      <c r="E172" s="119"/>
      <c r="F172" s="117" t="str">
        <f>IF(C165&lt;=A172," ",IF(C165&lt;C172,(C165-C171)*D172,(C172-A172)*D172))</f>
        <v xml:space="preserve"> </v>
      </c>
      <c r="G172" s="99"/>
    </row>
    <row r="173" spans="1:7" ht="15" hidden="1" x14ac:dyDescent="0.25">
      <c r="A173" s="113">
        <v>10075000</v>
      </c>
      <c r="B173" s="113"/>
      <c r="C173" s="113">
        <f>C165</f>
        <v>0</v>
      </c>
      <c r="D173" s="120">
        <v>4.5600000000000003E-4</v>
      </c>
      <c r="E173" s="113" t="str">
        <f>IF(C165&lt;=A173," E90",IF(C165&lt;C173,(C165-C172)*D173,(C173-A173)*D173))</f>
        <v xml:space="preserve"> E90</v>
      </c>
      <c r="F173" s="59"/>
      <c r="G173" s="99"/>
    </row>
    <row r="174" spans="1:7" ht="15" hidden="1" x14ac:dyDescent="0.25">
      <c r="A174" s="115"/>
      <c r="B174" s="115"/>
      <c r="C174" s="115"/>
      <c r="D174" s="115"/>
      <c r="E174" s="115"/>
      <c r="F174" s="59"/>
      <c r="G174" s="99"/>
    </row>
    <row r="175" spans="1:7" ht="15" hidden="1" x14ac:dyDescent="0.25">
      <c r="A175" s="121" t="s">
        <v>68</v>
      </c>
      <c r="B175" s="122"/>
      <c r="C175" s="115"/>
      <c r="D175" s="115"/>
      <c r="E175" s="123">
        <f>SUM(F166:F173)</f>
        <v>0</v>
      </c>
      <c r="F175" s="59"/>
      <c r="G175" s="99"/>
    </row>
    <row r="176" spans="1:7" hidden="1" x14ac:dyDescent="0.2">
      <c r="A176" s="61"/>
      <c r="B176" s="61"/>
      <c r="C176" s="61"/>
      <c r="D176" s="61"/>
      <c r="E176" s="62"/>
      <c r="F176" s="63"/>
      <c r="G176" s="99"/>
    </row>
    <row r="177" spans="1:7" hidden="1" x14ac:dyDescent="0.2">
      <c r="A177" s="61"/>
      <c r="B177" s="61"/>
      <c r="C177" s="61"/>
      <c r="D177" s="61"/>
      <c r="E177" s="62"/>
      <c r="F177" s="63"/>
      <c r="G177" s="99"/>
    </row>
    <row r="178" spans="1:7" hidden="1" x14ac:dyDescent="0.2">
      <c r="A178" s="61"/>
      <c r="B178" s="61"/>
      <c r="C178" s="61"/>
      <c r="D178" s="61"/>
      <c r="E178" s="62"/>
      <c r="F178" s="63"/>
      <c r="G178" s="99"/>
    </row>
    <row r="179" spans="1:7" hidden="1" x14ac:dyDescent="0.2">
      <c r="A179" s="61"/>
      <c r="B179" s="61"/>
      <c r="C179" s="61"/>
      <c r="D179" s="61"/>
      <c r="E179" s="62"/>
      <c r="F179" s="63"/>
      <c r="G179" s="99"/>
    </row>
    <row r="180" spans="1:7" hidden="1" x14ac:dyDescent="0.2">
      <c r="A180" s="61"/>
      <c r="B180" s="61"/>
      <c r="C180" s="61"/>
      <c r="D180" s="61"/>
      <c r="E180" s="62"/>
      <c r="F180" s="63"/>
      <c r="G180" s="99"/>
    </row>
    <row r="181" spans="1:7" hidden="1" x14ac:dyDescent="0.2">
      <c r="A181" s="61"/>
      <c r="B181" s="61"/>
      <c r="C181" s="61"/>
      <c r="D181" s="61"/>
      <c r="E181" s="62"/>
      <c r="F181" s="63"/>
      <c r="G181" s="99"/>
    </row>
    <row r="182" spans="1:7" hidden="1" x14ac:dyDescent="0.2">
      <c r="A182" s="61"/>
      <c r="B182" s="61"/>
      <c r="C182" s="61"/>
      <c r="D182" s="61"/>
      <c r="E182" s="62"/>
      <c r="F182" s="63"/>
      <c r="G182" s="99"/>
    </row>
    <row r="183" spans="1:7" hidden="1" x14ac:dyDescent="0.2">
      <c r="A183" s="61"/>
      <c r="B183" s="61"/>
      <c r="C183" s="61"/>
      <c r="D183" s="61"/>
      <c r="E183" s="62"/>
      <c r="F183" s="63"/>
      <c r="G183" s="99"/>
    </row>
    <row r="184" spans="1:7" hidden="1" x14ac:dyDescent="0.2">
      <c r="A184" s="61"/>
      <c r="B184" s="61"/>
      <c r="C184" s="61"/>
      <c r="D184" s="61"/>
      <c r="E184" s="62"/>
      <c r="F184" s="63"/>
      <c r="G184" s="99"/>
    </row>
    <row r="185" spans="1:7" hidden="1" x14ac:dyDescent="0.2">
      <c r="A185" s="61"/>
      <c r="B185" s="61"/>
      <c r="C185" s="61"/>
      <c r="D185" s="61"/>
      <c r="E185" s="62"/>
      <c r="F185" s="63"/>
      <c r="G185" s="99"/>
    </row>
    <row r="186" spans="1:7" hidden="1" x14ac:dyDescent="0.2">
      <c r="A186" s="61"/>
      <c r="B186" s="61"/>
      <c r="C186" s="61"/>
      <c r="D186" s="61"/>
      <c r="E186" s="62"/>
      <c r="F186" s="63"/>
      <c r="G186" s="99"/>
    </row>
    <row r="187" spans="1:7" hidden="1" x14ac:dyDescent="0.2">
      <c r="A187" s="61"/>
      <c r="B187" s="61"/>
      <c r="C187" s="61"/>
      <c r="D187" s="61"/>
      <c r="E187" s="62"/>
      <c r="F187" s="63"/>
      <c r="G187" s="99"/>
    </row>
    <row r="188" spans="1:7" hidden="1" x14ac:dyDescent="0.2">
      <c r="A188" s="61"/>
      <c r="B188" s="61"/>
      <c r="C188" s="61"/>
      <c r="D188" s="61"/>
      <c r="E188" s="62"/>
      <c r="F188" s="63"/>
      <c r="G188" s="99"/>
    </row>
    <row r="189" spans="1:7" hidden="1" x14ac:dyDescent="0.2">
      <c r="A189" s="61"/>
      <c r="B189" s="61"/>
      <c r="C189" s="61"/>
      <c r="D189" s="61"/>
      <c r="E189" s="62"/>
      <c r="F189" s="63"/>
      <c r="G189" s="99"/>
    </row>
    <row r="190" spans="1:7" hidden="1" x14ac:dyDescent="0.2">
      <c r="A190" s="61"/>
      <c r="B190" s="61"/>
      <c r="C190" s="61"/>
      <c r="D190" s="61"/>
      <c r="E190" s="62"/>
      <c r="F190" s="63"/>
      <c r="G190" s="99"/>
    </row>
    <row r="191" spans="1:7" hidden="1" x14ac:dyDescent="0.2">
      <c r="A191" s="61"/>
      <c r="B191" s="61"/>
      <c r="C191" s="61"/>
      <c r="D191" s="61"/>
      <c r="E191" s="62"/>
      <c r="F191" s="63"/>
      <c r="G191" s="99"/>
    </row>
    <row r="192" spans="1:7" hidden="1" x14ac:dyDescent="0.2">
      <c r="A192" s="61"/>
      <c r="B192" s="61"/>
      <c r="C192" s="61"/>
      <c r="D192" s="61"/>
      <c r="E192" s="62"/>
      <c r="F192" s="63"/>
      <c r="G192" s="99"/>
    </row>
    <row r="193" spans="1:7" hidden="1" x14ac:dyDescent="0.2">
      <c r="A193" s="61"/>
      <c r="B193" s="61"/>
      <c r="C193" s="61"/>
      <c r="D193" s="61"/>
      <c r="E193" s="62"/>
      <c r="F193" s="63"/>
      <c r="G193" s="99"/>
    </row>
    <row r="194" spans="1:7" hidden="1" x14ac:dyDescent="0.2">
      <c r="A194" s="61"/>
      <c r="B194" s="61"/>
      <c r="C194" s="61"/>
      <c r="D194" s="61"/>
      <c r="E194" s="62"/>
      <c r="F194" s="63"/>
      <c r="G194" s="99"/>
    </row>
    <row r="195" spans="1:7" hidden="1" x14ac:dyDescent="0.2">
      <c r="A195" s="61"/>
      <c r="B195" s="61"/>
      <c r="C195" s="61"/>
      <c r="D195" s="61"/>
      <c r="E195" s="62"/>
      <c r="F195" s="63"/>
      <c r="G195" s="99"/>
    </row>
    <row r="196" spans="1:7" hidden="1" x14ac:dyDescent="0.2">
      <c r="A196" s="61"/>
      <c r="B196" s="61"/>
      <c r="C196" s="61"/>
      <c r="D196" s="61"/>
      <c r="E196" s="62"/>
      <c r="F196" s="63"/>
      <c r="G196" s="99"/>
    </row>
    <row r="197" spans="1:7" hidden="1" x14ac:dyDescent="0.2">
      <c r="A197" s="61"/>
      <c r="B197" s="61"/>
      <c r="C197" s="61"/>
      <c r="D197" s="61"/>
      <c r="E197" s="62"/>
      <c r="F197" s="63"/>
      <c r="G197" s="99"/>
    </row>
    <row r="198" spans="1:7" hidden="1" x14ac:dyDescent="0.2">
      <c r="A198" s="61"/>
      <c r="B198" s="61"/>
      <c r="C198" s="61"/>
      <c r="D198" s="61"/>
      <c r="E198" s="62"/>
      <c r="F198" s="63"/>
      <c r="G198" s="99"/>
    </row>
    <row r="199" spans="1:7" hidden="1" x14ac:dyDescent="0.2">
      <c r="A199" s="61"/>
      <c r="B199" s="61"/>
      <c r="C199" s="61"/>
      <c r="D199" s="61"/>
      <c r="E199" s="62"/>
      <c r="F199" s="63"/>
      <c r="G199" s="99"/>
    </row>
    <row r="200" spans="1:7" hidden="1" x14ac:dyDescent="0.2">
      <c r="A200" s="61"/>
      <c r="B200" s="61"/>
      <c r="C200" s="61"/>
      <c r="D200" s="61"/>
      <c r="E200" s="62"/>
      <c r="F200" s="63"/>
      <c r="G200" s="99"/>
    </row>
    <row r="201" spans="1:7" hidden="1" x14ac:dyDescent="0.2">
      <c r="A201" s="61"/>
      <c r="B201" s="61"/>
      <c r="C201" s="61"/>
      <c r="D201" s="61"/>
      <c r="E201" s="62"/>
      <c r="F201" s="63"/>
      <c r="G201" s="99"/>
    </row>
    <row r="202" spans="1:7" hidden="1" x14ac:dyDescent="0.2">
      <c r="A202" s="61"/>
      <c r="B202" s="61"/>
      <c r="C202" s="61"/>
      <c r="D202" s="61"/>
      <c r="E202" s="62"/>
      <c r="F202" s="63"/>
      <c r="G202" s="99"/>
    </row>
    <row r="203" spans="1:7" hidden="1" x14ac:dyDescent="0.2">
      <c r="A203" s="61"/>
      <c r="B203" s="61"/>
      <c r="C203" s="61"/>
      <c r="D203" s="61"/>
      <c r="E203" s="62"/>
      <c r="F203" s="63"/>
      <c r="G203" s="99"/>
    </row>
    <row r="204" spans="1:7" hidden="1" x14ac:dyDescent="0.2">
      <c r="A204" s="61"/>
      <c r="B204" s="61"/>
      <c r="C204" s="61"/>
      <c r="D204" s="61"/>
      <c r="E204" s="62"/>
      <c r="F204" s="63"/>
      <c r="G204" s="99"/>
    </row>
    <row r="205" spans="1:7" hidden="1" x14ac:dyDescent="0.2">
      <c r="A205" s="61"/>
      <c r="B205" s="61"/>
      <c r="C205" s="61"/>
      <c r="D205" s="61"/>
      <c r="E205" s="62"/>
      <c r="F205" s="63"/>
      <c r="G205" s="99"/>
    </row>
    <row r="206" spans="1:7" hidden="1" x14ac:dyDescent="0.2">
      <c r="A206" s="61"/>
      <c r="B206" s="61"/>
      <c r="C206" s="61"/>
      <c r="D206" s="61"/>
      <c r="E206" s="62"/>
      <c r="F206" s="63"/>
      <c r="G206" s="99"/>
    </row>
    <row r="207" spans="1:7" hidden="1" x14ac:dyDescent="0.2">
      <c r="A207" s="61"/>
      <c r="B207" s="61"/>
      <c r="C207" s="61"/>
      <c r="D207" s="61"/>
      <c r="E207" s="62"/>
      <c r="F207" s="63"/>
      <c r="G207" s="99"/>
    </row>
    <row r="208" spans="1:7" hidden="1" x14ac:dyDescent="0.2">
      <c r="A208" s="61"/>
      <c r="B208" s="61"/>
      <c r="C208" s="61"/>
      <c r="D208" s="61"/>
      <c r="E208" s="62"/>
      <c r="F208" s="63"/>
      <c r="G208" s="99"/>
    </row>
    <row r="209" spans="1:7" hidden="1" x14ac:dyDescent="0.2">
      <c r="A209" s="61"/>
      <c r="B209" s="61"/>
      <c r="C209" s="61"/>
      <c r="D209" s="61"/>
      <c r="E209" s="62"/>
      <c r="F209" s="63"/>
      <c r="G209" s="99"/>
    </row>
    <row r="210" spans="1:7" hidden="1" x14ac:dyDescent="0.2">
      <c r="A210" s="61"/>
      <c r="B210" s="61"/>
      <c r="C210" s="61"/>
      <c r="D210" s="61"/>
      <c r="E210" s="62"/>
      <c r="F210" s="63"/>
      <c r="G210" s="99"/>
    </row>
    <row r="211" spans="1:7" hidden="1" x14ac:dyDescent="0.2">
      <c r="A211" s="61"/>
      <c r="B211" s="61"/>
      <c r="C211" s="61"/>
      <c r="D211" s="61"/>
      <c r="E211" s="62"/>
      <c r="F211" s="63"/>
      <c r="G211" s="99"/>
    </row>
    <row r="212" spans="1:7" hidden="1" x14ac:dyDescent="0.2">
      <c r="A212" s="61"/>
      <c r="B212" s="61"/>
      <c r="C212" s="61"/>
      <c r="D212" s="61"/>
      <c r="E212" s="62"/>
      <c r="F212" s="63"/>
      <c r="G212" s="99"/>
    </row>
    <row r="213" spans="1:7" hidden="1" x14ac:dyDescent="0.2">
      <c r="A213" s="61"/>
      <c r="B213" s="61"/>
      <c r="C213" s="61"/>
      <c r="D213" s="61"/>
      <c r="E213" s="62"/>
      <c r="F213" s="63"/>
      <c r="G213" s="99"/>
    </row>
    <row r="214" spans="1:7" hidden="1" x14ac:dyDescent="0.2">
      <c r="A214" s="61"/>
      <c r="B214" s="61"/>
      <c r="C214" s="61"/>
      <c r="D214" s="61"/>
      <c r="E214" s="62"/>
      <c r="F214" s="63"/>
      <c r="G214" s="99"/>
    </row>
    <row r="215" spans="1:7" hidden="1" x14ac:dyDescent="0.2">
      <c r="A215" s="61"/>
      <c r="B215" s="61"/>
      <c r="C215" s="61"/>
      <c r="D215" s="61"/>
      <c r="E215" s="62"/>
      <c r="F215" s="63"/>
      <c r="G215" s="99"/>
    </row>
    <row r="216" spans="1:7" hidden="1" x14ac:dyDescent="0.2">
      <c r="A216" s="61"/>
      <c r="B216" s="61"/>
      <c r="C216" s="61"/>
      <c r="D216" s="61"/>
      <c r="E216" s="62"/>
      <c r="F216" s="63"/>
      <c r="G216" s="99"/>
    </row>
    <row r="217" spans="1:7" hidden="1" x14ac:dyDescent="0.2">
      <c r="A217" s="61"/>
      <c r="B217" s="61"/>
      <c r="C217" s="61"/>
      <c r="D217" s="61"/>
      <c r="E217" s="62"/>
      <c r="F217" s="63"/>
      <c r="G217" s="99"/>
    </row>
    <row r="218" spans="1:7" hidden="1" x14ac:dyDescent="0.2">
      <c r="A218" s="61"/>
      <c r="B218" s="61"/>
      <c r="C218" s="61"/>
      <c r="D218" s="61"/>
      <c r="E218" s="62"/>
      <c r="F218" s="63"/>
      <c r="G218" s="99"/>
    </row>
    <row r="219" spans="1:7" hidden="1" x14ac:dyDescent="0.2">
      <c r="A219" s="61"/>
      <c r="B219" s="61"/>
      <c r="C219" s="61"/>
      <c r="D219" s="61"/>
      <c r="E219" s="62"/>
      <c r="F219" s="63"/>
      <c r="G219" s="99"/>
    </row>
    <row r="220" spans="1:7" hidden="1" x14ac:dyDescent="0.2">
      <c r="A220" s="125"/>
      <c r="B220" s="126"/>
      <c r="C220" s="126">
        <f>IF(B77=1,185,0)</f>
        <v>185</v>
      </c>
      <c r="D220" s="126">
        <f>IF(B77=2,335,0)</f>
        <v>0</v>
      </c>
      <c r="E220" s="126">
        <f>IF(B77&gt;2,(335+(B77-2)*200),0)</f>
        <v>0</v>
      </c>
      <c r="F220" s="63"/>
      <c r="G220" s="99"/>
    </row>
    <row r="221" spans="1:7" hidden="1" x14ac:dyDescent="0.2">
      <c r="A221" s="125"/>
      <c r="B221" s="126"/>
      <c r="C221" s="126"/>
      <c r="D221" s="126"/>
      <c r="E221" s="126"/>
      <c r="F221" s="63"/>
      <c r="G221" s="99"/>
    </row>
    <row r="222" spans="1:7" hidden="1" x14ac:dyDescent="0.2">
      <c r="A222" s="125"/>
      <c r="B222" s="126"/>
      <c r="C222" s="126">
        <f>SUM(C220:E220)</f>
        <v>185</v>
      </c>
      <c r="D222" s="126"/>
      <c r="E222" s="126"/>
      <c r="F222" s="63"/>
      <c r="G222" s="99"/>
    </row>
    <row r="223" spans="1:7" hidden="1" x14ac:dyDescent="0.2">
      <c r="A223" s="125"/>
      <c r="B223" s="126"/>
      <c r="C223" s="126"/>
      <c r="D223" s="126"/>
      <c r="E223" s="126"/>
      <c r="F223" s="63"/>
      <c r="G223" s="99"/>
    </row>
    <row r="224" spans="1:7" hidden="1" x14ac:dyDescent="0.2">
      <c r="A224" s="125"/>
      <c r="B224" s="126"/>
      <c r="C224" s="126"/>
      <c r="D224" s="126"/>
      <c r="E224" s="126"/>
      <c r="F224" s="63"/>
      <c r="G224" s="99"/>
    </row>
    <row r="225" spans="1:7" hidden="1" x14ac:dyDescent="0.2">
      <c r="A225" s="125"/>
      <c r="B225" s="126"/>
      <c r="C225" s="126"/>
      <c r="D225" s="126"/>
      <c r="E225" s="126"/>
      <c r="F225" s="63"/>
      <c r="G225" s="99"/>
    </row>
    <row r="226" spans="1:7" ht="15" hidden="1" x14ac:dyDescent="0.25">
      <c r="A226" s="127" t="s">
        <v>84</v>
      </c>
      <c r="B226" s="127"/>
      <c r="C226" s="128">
        <f>C75</f>
        <v>0</v>
      </c>
      <c r="D226" s="129"/>
      <c r="E226" s="130"/>
      <c r="F226" s="63"/>
      <c r="G226" s="99"/>
    </row>
    <row r="227" spans="1:7" ht="14.25" hidden="1" x14ac:dyDescent="0.2">
      <c r="A227" s="131" t="s">
        <v>65</v>
      </c>
      <c r="B227" s="131"/>
      <c r="C227" s="131" t="s">
        <v>65</v>
      </c>
      <c r="D227" s="132" t="s">
        <v>105</v>
      </c>
      <c r="E227" s="131" t="s">
        <v>106</v>
      </c>
      <c r="F227" s="63"/>
      <c r="G227" s="99"/>
    </row>
    <row r="228" spans="1:7" ht="15" hidden="1" x14ac:dyDescent="0.25">
      <c r="A228" s="128">
        <v>0</v>
      </c>
      <c r="B228" s="128"/>
      <c r="C228" s="128">
        <v>7500</v>
      </c>
      <c r="D228" s="133">
        <v>1.4250000000000001E-2</v>
      </c>
      <c r="E228" s="128">
        <f>IF(C75&lt;C228,C75*D228,C228*D228)</f>
        <v>0</v>
      </c>
      <c r="F228" s="63"/>
      <c r="G228" s="99"/>
    </row>
    <row r="229" spans="1:7" ht="15" hidden="1" x14ac:dyDescent="0.25">
      <c r="A229" s="128">
        <v>7500</v>
      </c>
      <c r="B229" s="128"/>
      <c r="C229" s="128">
        <v>17500</v>
      </c>
      <c r="D229" s="133">
        <v>1.14E-2</v>
      </c>
      <c r="E229" s="128" t="str">
        <f>IF(C75&lt;=A229," ",IF(C75&lt;C229,(C75-C228)*D229,(C229-A229)*D229))</f>
        <v xml:space="preserve"> </v>
      </c>
      <c r="F229" s="63"/>
      <c r="G229" s="99"/>
    </row>
    <row r="230" spans="1:7" ht="15" hidden="1" x14ac:dyDescent="0.25">
      <c r="A230" s="128">
        <v>17500</v>
      </c>
      <c r="B230" s="128"/>
      <c r="C230" s="128">
        <v>30000</v>
      </c>
      <c r="D230" s="133">
        <v>6.8399999999999997E-3</v>
      </c>
      <c r="E230" s="128" t="str">
        <f>IF(C75&lt;=A230," ",IF(C75&lt;C230,(C75-C229)*D230,(C230-A230)*D230))</f>
        <v xml:space="preserve"> </v>
      </c>
      <c r="F230" s="63"/>
      <c r="G230" s="99"/>
    </row>
    <row r="231" spans="1:7" ht="15" hidden="1" x14ac:dyDescent="0.25">
      <c r="A231" s="128">
        <v>30000</v>
      </c>
      <c r="B231" s="128"/>
      <c r="C231" s="128">
        <v>45495</v>
      </c>
      <c r="D231" s="133">
        <v>5.7000000000000002E-3</v>
      </c>
      <c r="E231" s="128" t="str">
        <f>IF(C75&lt;=A231," ",IF(C75&lt;C231,(C75-C230)*D231,(C231-A231)*D231))</f>
        <v xml:space="preserve"> </v>
      </c>
      <c r="F231" s="63"/>
      <c r="G231" s="99"/>
    </row>
    <row r="232" spans="1:7" ht="15" hidden="1" x14ac:dyDescent="0.25">
      <c r="A232" s="128">
        <v>45495</v>
      </c>
      <c r="B232" s="128"/>
      <c r="C232" s="128">
        <v>64095</v>
      </c>
      <c r="D232" s="133">
        <v>4.5599999999999998E-3</v>
      </c>
      <c r="E232" s="128" t="str">
        <f>IF(C75&lt;=A232," ",IF(C75&lt;C232,(C75-C231)*D232,(C232-A232)*D232))</f>
        <v xml:space="preserve"> </v>
      </c>
      <c r="F232" s="63"/>
      <c r="G232" s="99"/>
    </row>
    <row r="233" spans="1:7" ht="15" hidden="1" x14ac:dyDescent="0.25">
      <c r="A233" s="128">
        <v>64095</v>
      </c>
      <c r="B233" s="128"/>
      <c r="C233" s="128">
        <v>250095</v>
      </c>
      <c r="D233" s="133">
        <v>2.2799999999999999E-3</v>
      </c>
      <c r="E233" s="128" t="str">
        <f>IF(C75&lt;=A233," ",IF(C75&lt;C233,(C75-C232)*D233,(C233-A233)*D233))</f>
        <v xml:space="preserve"> </v>
      </c>
      <c r="F233" s="63"/>
      <c r="G233" s="99"/>
    </row>
    <row r="234" spans="1:7" ht="15" hidden="1" x14ac:dyDescent="0.25">
      <c r="A234" s="128">
        <v>250095</v>
      </c>
      <c r="B234" s="128"/>
      <c r="C234" s="128">
        <f>C75</f>
        <v>0</v>
      </c>
      <c r="D234" s="134">
        <v>4.5600000000000003E-4</v>
      </c>
      <c r="E234" s="128" t="str">
        <f>IF(C75&lt;=A234,"E90",IF(C75&lt;C234,(C75-C233)*D234,(C234-A234)*D234))</f>
        <v>E90</v>
      </c>
      <c r="F234" s="63"/>
      <c r="G234" s="99"/>
    </row>
    <row r="235" spans="1:7" ht="15" hidden="1" x14ac:dyDescent="0.25">
      <c r="A235" s="130"/>
      <c r="B235" s="130"/>
      <c r="C235" s="130"/>
      <c r="D235" s="130"/>
      <c r="E235" s="130"/>
      <c r="F235" s="63"/>
      <c r="G235" s="99"/>
    </row>
    <row r="236" spans="1:7" ht="15" hidden="1" x14ac:dyDescent="0.25">
      <c r="A236" s="131" t="s">
        <v>68</v>
      </c>
      <c r="B236" s="135"/>
      <c r="C236" s="130"/>
      <c r="D236" s="130" t="s">
        <v>107</v>
      </c>
      <c r="E236" s="136">
        <f>SUM(E228:E235)</f>
        <v>0</v>
      </c>
      <c r="F236" s="63"/>
      <c r="G236" s="99"/>
    </row>
    <row r="237" spans="1:7" hidden="1" x14ac:dyDescent="0.2">
      <c r="A237" s="59"/>
      <c r="B237" s="59"/>
      <c r="C237" s="59"/>
      <c r="D237" s="59" t="s">
        <v>108</v>
      </c>
      <c r="E237" s="137">
        <f>E236/4</f>
        <v>0</v>
      </c>
      <c r="F237" s="63"/>
      <c r="G237" s="99"/>
    </row>
    <row r="238" spans="1:7" hidden="1" x14ac:dyDescent="0.2">
      <c r="A238" s="61"/>
      <c r="B238" s="61"/>
      <c r="C238" s="61"/>
      <c r="D238" s="61"/>
      <c r="E238" s="62"/>
      <c r="F238" s="63"/>
      <c r="G238" s="99"/>
    </row>
    <row r="239" spans="1:7" hidden="1" x14ac:dyDescent="0.2">
      <c r="A239" s="61"/>
      <c r="B239" s="61"/>
      <c r="C239" s="61"/>
      <c r="D239" s="61"/>
      <c r="E239" s="62"/>
      <c r="F239" s="63"/>
      <c r="G239" s="99"/>
    </row>
    <row r="240" spans="1:7" hidden="1" x14ac:dyDescent="0.2">
      <c r="A240" s="61"/>
      <c r="B240" s="61"/>
      <c r="C240" s="61"/>
      <c r="D240" s="61"/>
      <c r="E240" s="62"/>
      <c r="F240" s="63"/>
      <c r="G240" s="99"/>
    </row>
    <row r="241" spans="1:23" hidden="1" x14ac:dyDescent="0.2">
      <c r="A241" s="61"/>
      <c r="B241" s="61"/>
      <c r="C241" s="61"/>
      <c r="D241" s="61"/>
      <c r="E241" s="62"/>
      <c r="F241" s="63"/>
      <c r="G241" s="99"/>
    </row>
    <row r="242" spans="1:23" hidden="1" x14ac:dyDescent="0.2">
      <c r="A242" s="61"/>
      <c r="B242" s="61"/>
      <c r="C242" s="61"/>
      <c r="D242" s="61"/>
      <c r="E242" s="62"/>
      <c r="F242" s="63"/>
      <c r="G242" s="99"/>
    </row>
    <row r="243" spans="1:23" hidden="1" x14ac:dyDescent="0.2">
      <c r="A243" s="61"/>
      <c r="B243" s="61"/>
      <c r="C243" s="61"/>
      <c r="D243" s="61"/>
      <c r="E243" s="62"/>
      <c r="F243" s="63"/>
      <c r="G243" s="99"/>
    </row>
    <row r="244" spans="1:23" hidden="1" x14ac:dyDescent="0.2">
      <c r="A244" s="61"/>
      <c r="B244" s="61"/>
      <c r="C244" s="61"/>
      <c r="D244" s="61"/>
      <c r="E244" s="62"/>
      <c r="F244" s="63"/>
      <c r="G244" s="99"/>
    </row>
    <row r="245" spans="1:23" hidden="1" x14ac:dyDescent="0.2">
      <c r="A245" s="61"/>
      <c r="B245" s="61"/>
      <c r="C245" s="61"/>
      <c r="D245" s="61"/>
      <c r="E245" s="62"/>
      <c r="F245" s="63"/>
      <c r="G245" s="99"/>
    </row>
    <row r="246" spans="1:23" hidden="1" x14ac:dyDescent="0.2">
      <c r="A246" s="61"/>
      <c r="B246" s="61"/>
      <c r="C246" s="61"/>
      <c r="D246" s="61"/>
      <c r="E246" s="62"/>
      <c r="F246" s="63"/>
      <c r="G246" s="99"/>
    </row>
    <row r="247" spans="1:23" hidden="1" x14ac:dyDescent="0.2">
      <c r="A247" s="61"/>
      <c r="B247" s="61"/>
      <c r="C247" s="61"/>
      <c r="D247" s="61"/>
      <c r="E247" s="62"/>
      <c r="F247" s="63"/>
      <c r="G247" s="99"/>
    </row>
    <row r="248" spans="1:23" hidden="1" x14ac:dyDescent="0.2">
      <c r="A248" s="72"/>
      <c r="B248" s="72"/>
      <c r="C248" s="72"/>
      <c r="D248" s="72"/>
      <c r="E248" s="72"/>
      <c r="F248" s="72"/>
      <c r="G248" s="72"/>
    </row>
    <row r="249" spans="1:23" hidden="1" x14ac:dyDescent="0.2">
      <c r="A249" s="83"/>
      <c r="B249" s="83"/>
      <c r="C249" s="83"/>
      <c r="D249" s="83"/>
      <c r="E249" s="83"/>
      <c r="F249" s="65"/>
      <c r="G249" s="97"/>
    </row>
    <row r="250" spans="1:23" hidden="1" x14ac:dyDescent="0.2">
      <c r="A250" s="83"/>
      <c r="B250" s="83"/>
      <c r="C250" s="83"/>
      <c r="D250" s="83"/>
      <c r="E250" s="83"/>
      <c r="F250" s="83"/>
      <c r="G250" s="83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</row>
    <row r="251" spans="1:23" hidden="1" x14ac:dyDescent="0.2">
      <c r="A251" s="83"/>
      <c r="B251" s="83"/>
      <c r="C251" s="83"/>
      <c r="D251" s="83"/>
      <c r="E251" s="83"/>
      <c r="F251" s="65"/>
      <c r="G251" s="98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</row>
    <row r="252" spans="1:23" x14ac:dyDescent="0.2">
      <c r="A252" s="16"/>
      <c r="B252" s="28"/>
      <c r="C252" s="28"/>
      <c r="D252" s="28"/>
      <c r="E252" s="28"/>
      <c r="F252" s="28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</row>
    <row r="253" spans="1:23" x14ac:dyDescent="0.2">
      <c r="A253" s="16"/>
      <c r="B253" s="75" t="s">
        <v>86</v>
      </c>
      <c r="C253" s="75"/>
      <c r="D253" s="75" t="s">
        <v>87</v>
      </c>
      <c r="F253" s="28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</row>
    <row r="254" spans="1:23" x14ac:dyDescent="0.2">
      <c r="A254" s="16"/>
      <c r="B254" s="76"/>
      <c r="C254" s="76"/>
      <c r="D254" s="76"/>
      <c r="F254" s="28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</row>
    <row r="255" spans="1:23" x14ac:dyDescent="0.2">
      <c r="A255" s="16"/>
      <c r="B255" s="77" t="s">
        <v>88</v>
      </c>
      <c r="C255" s="77"/>
      <c r="D255" s="77" t="s">
        <v>89</v>
      </c>
      <c r="F255" s="28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</row>
    <row r="256" spans="1:23" x14ac:dyDescent="0.2">
      <c r="A256" s="16"/>
      <c r="B256" s="76"/>
      <c r="C256" s="76"/>
      <c r="D256" s="76"/>
      <c r="F256" s="28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</row>
    <row r="257" spans="1:23" x14ac:dyDescent="0.2">
      <c r="A257" s="16"/>
      <c r="B257" s="75" t="s">
        <v>69</v>
      </c>
      <c r="C257" s="76"/>
      <c r="D257" s="76"/>
      <c r="F257" s="28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</row>
    <row r="258" spans="1:23" x14ac:dyDescent="0.2">
      <c r="A258" s="16"/>
      <c r="B258" s="28"/>
      <c r="C258" s="28"/>
      <c r="D258" s="28"/>
      <c r="E258" s="28"/>
      <c r="F258" s="28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</row>
    <row r="259" spans="1:23" hidden="1" x14ac:dyDescent="0.2">
      <c r="A259" s="16"/>
      <c r="B259" s="28"/>
      <c r="C259" s="28"/>
      <c r="D259" s="28"/>
      <c r="E259" s="28"/>
      <c r="F259" s="28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</row>
    <row r="260" spans="1:23" hidden="1" x14ac:dyDescent="0.2">
      <c r="A260" s="25" t="s">
        <v>9</v>
      </c>
      <c r="B260" s="28"/>
      <c r="C260" s="28" t="s">
        <v>7</v>
      </c>
      <c r="D260" s="28" t="s">
        <v>7</v>
      </c>
      <c r="E260" s="28" t="s">
        <v>7</v>
      </c>
      <c r="F260" s="28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</row>
    <row r="261" spans="1:23" ht="15.75" hidden="1" x14ac:dyDescent="0.25">
      <c r="A261" s="29" t="s">
        <v>31</v>
      </c>
      <c r="B261" s="29"/>
      <c r="C261" s="28" t="s">
        <v>11</v>
      </c>
      <c r="D261" s="28" t="s">
        <v>11</v>
      </c>
      <c r="E261" s="28" t="s">
        <v>11</v>
      </c>
      <c r="F261" s="28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</row>
    <row r="262" spans="1:23" ht="15.75" hidden="1" x14ac:dyDescent="0.25">
      <c r="A262" s="29" t="s">
        <v>32</v>
      </c>
      <c r="B262" s="29"/>
      <c r="C262" s="28"/>
      <c r="D262" s="28"/>
      <c r="E262" s="28"/>
      <c r="F262" s="28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</row>
    <row r="263" spans="1:23" ht="15.75" hidden="1" x14ac:dyDescent="0.25">
      <c r="A263" s="29" t="s">
        <v>33</v>
      </c>
      <c r="B263" s="29"/>
      <c r="C263" s="164">
        <f>B7*12.5/100</f>
        <v>0</v>
      </c>
      <c r="D263" s="165"/>
      <c r="E263" s="165"/>
      <c r="F263" s="165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</row>
    <row r="264" spans="1:23" ht="15.75" hidden="1" x14ac:dyDescent="0.25">
      <c r="A264" s="29" t="s">
        <v>34</v>
      </c>
      <c r="B264" s="29"/>
      <c r="C264" s="166">
        <f>B7*10%</f>
        <v>0</v>
      </c>
      <c r="D264" s="165"/>
      <c r="E264" s="165"/>
      <c r="F264" s="165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</row>
    <row r="265" spans="1:23" ht="15.75" hidden="1" x14ac:dyDescent="0.25">
      <c r="A265" s="29" t="s">
        <v>35</v>
      </c>
      <c r="B265" s="29"/>
      <c r="C265" s="167">
        <f>IF(B7&gt;150000,9000+(B7-150000)*12.5%,B7*6%)</f>
        <v>0</v>
      </c>
      <c r="D265" s="167">
        <f>IF(B7&gt;160000,9600+(B7-160000)*12.5%,B7*6%)</f>
        <v>0</v>
      </c>
      <c r="E265" s="165"/>
      <c r="F265" s="165">
        <f>IF(AND(C9="oui",C10="P.A.",C11="oui"),C266,0)</f>
        <v>0</v>
      </c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</row>
    <row r="266" spans="1:23" ht="15.75" hidden="1" x14ac:dyDescent="0.25">
      <c r="A266" s="29" t="s">
        <v>36</v>
      </c>
      <c r="B266" s="29"/>
      <c r="C266" s="167">
        <f>IF(B7&gt;150000,7500+(B7-150000)*10%,B7*5%)</f>
        <v>0</v>
      </c>
      <c r="D266" s="167">
        <f>IF(B7&gt;160000,8000+(B7-160000)*10%,B7*5%)</f>
        <v>0</v>
      </c>
      <c r="E266" s="165"/>
      <c r="F266" s="165">
        <f>IF(AND(C9="oui",C10="P.A.",C11="non"),C265,0)</f>
        <v>0</v>
      </c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</row>
    <row r="267" spans="1:23" ht="15.75" hidden="1" x14ac:dyDescent="0.25">
      <c r="A267" s="29" t="s">
        <v>37</v>
      </c>
      <c r="B267" s="29"/>
      <c r="C267" s="165"/>
      <c r="D267" s="165"/>
      <c r="E267" s="165"/>
      <c r="F267" s="165">
        <f>IF(AND(C9="non",C11="oui"),C264,0)</f>
        <v>0</v>
      </c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</row>
    <row r="268" spans="1:23" ht="15.75" hidden="1" x14ac:dyDescent="0.25">
      <c r="A268" s="29" t="s">
        <v>38</v>
      </c>
      <c r="B268" s="29"/>
      <c r="C268" s="165"/>
      <c r="D268" s="165"/>
      <c r="E268" s="165"/>
      <c r="F268" s="165">
        <f>IF(AND(C9="non",C11="non"),C263,0)</f>
        <v>0</v>
      </c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</row>
    <row r="269" spans="1:23" ht="15.75" hidden="1" x14ac:dyDescent="0.25">
      <c r="A269" s="29" t="s">
        <v>39</v>
      </c>
      <c r="B269" s="29"/>
      <c r="C269" s="165"/>
      <c r="D269" s="165"/>
      <c r="E269" s="165"/>
      <c r="F269" s="165">
        <f>IF(AND(C9="oui",C10&lt;&gt;"P.A.",C11="oui"),D266,0)</f>
        <v>0</v>
      </c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</row>
    <row r="270" spans="1:23" ht="15.75" hidden="1" x14ac:dyDescent="0.25">
      <c r="A270" s="29" t="s">
        <v>116</v>
      </c>
      <c r="B270" s="29"/>
      <c r="C270" s="165"/>
      <c r="D270" s="165"/>
      <c r="E270" s="165"/>
      <c r="F270" s="165">
        <f>IF(AND(C9="oui",C10&lt;&gt;"P.A.",C11="non"),D265,0)</f>
        <v>0</v>
      </c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</row>
    <row r="271" spans="1:23" ht="15.75" hidden="1" x14ac:dyDescent="0.25">
      <c r="A271" s="29" t="s">
        <v>40</v>
      </c>
      <c r="B271" s="29"/>
      <c r="C271" s="165"/>
      <c r="D271" s="165"/>
      <c r="E271" s="165"/>
      <c r="F271" s="165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</row>
    <row r="272" spans="1:23" ht="15.75" hidden="1" x14ac:dyDescent="0.25">
      <c r="A272" s="29" t="s">
        <v>41</v>
      </c>
      <c r="B272" s="29"/>
      <c r="C272" s="165"/>
      <c r="D272" s="165"/>
      <c r="E272" s="165"/>
      <c r="F272" s="165">
        <f>SUM(F265:F271)</f>
        <v>0</v>
      </c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</row>
    <row r="273" spans="1:23" ht="15.75" hidden="1" x14ac:dyDescent="0.25">
      <c r="A273" s="29" t="s">
        <v>42</v>
      </c>
      <c r="B273" s="29"/>
      <c r="C273" s="28"/>
      <c r="D273" s="28"/>
      <c r="E273" s="28"/>
      <c r="F273" s="28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</row>
    <row r="274" spans="1:23" ht="15.75" hidden="1" x14ac:dyDescent="0.25">
      <c r="A274" s="29" t="s">
        <v>117</v>
      </c>
      <c r="B274" s="29"/>
      <c r="C274" s="28"/>
      <c r="D274" s="28"/>
      <c r="E274" s="28"/>
      <c r="F274" s="28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</row>
    <row r="275" spans="1:23" ht="15.75" hidden="1" x14ac:dyDescent="0.25">
      <c r="A275" s="29" t="s">
        <v>43</v>
      </c>
      <c r="B275" s="29"/>
      <c r="C275" s="28"/>
      <c r="D275" s="28"/>
      <c r="E275" s="28"/>
      <c r="F275" s="28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</row>
    <row r="276" spans="1:23" ht="15.75" hidden="1" x14ac:dyDescent="0.25">
      <c r="A276" s="29" t="s">
        <v>44</v>
      </c>
      <c r="B276" s="29"/>
      <c r="C276" s="28"/>
      <c r="D276" s="28"/>
      <c r="E276" s="28"/>
      <c r="F276" s="28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</row>
    <row r="277" spans="1:23" ht="15.75" hidden="1" x14ac:dyDescent="0.25">
      <c r="A277" s="29" t="s">
        <v>45</v>
      </c>
      <c r="B277" s="29"/>
      <c r="C277" s="28"/>
      <c r="D277" s="28"/>
      <c r="E277" s="28"/>
      <c r="F277" s="28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ht="15.75" hidden="1" x14ac:dyDescent="0.25">
      <c r="A278" s="29" t="s">
        <v>46</v>
      </c>
      <c r="B278" s="28"/>
      <c r="C278" s="28"/>
      <c r="D278" s="28"/>
      <c r="E278" s="28"/>
      <c r="F278" s="28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ht="15.75" hidden="1" x14ac:dyDescent="0.25">
      <c r="A279" s="29" t="s">
        <v>47</v>
      </c>
      <c r="B279" s="28"/>
      <c r="C279" s="28"/>
      <c r="D279" s="28"/>
      <c r="E279" s="28"/>
      <c r="F279" s="28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ht="15.75" hidden="1" x14ac:dyDescent="0.25">
      <c r="A280" s="29" t="s">
        <v>48</v>
      </c>
      <c r="B280" s="28"/>
      <c r="C280" s="28"/>
      <c r="D280" s="28"/>
      <c r="E280" s="28"/>
      <c r="F280" s="28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ht="15.75" hidden="1" x14ac:dyDescent="0.25">
      <c r="A281" s="29" t="s">
        <v>49</v>
      </c>
      <c r="B281" s="28"/>
      <c r="C281" s="28"/>
      <c r="D281" s="28"/>
      <c r="E281" s="28"/>
      <c r="F281" s="28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ht="15.75" hidden="1" x14ac:dyDescent="0.25">
      <c r="A282" s="29" t="s">
        <v>50</v>
      </c>
      <c r="B282" s="28"/>
      <c r="C282" s="28"/>
      <c r="D282" s="28"/>
      <c r="E282" s="28"/>
      <c r="F282" s="28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ht="15.75" hidden="1" x14ac:dyDescent="0.25">
      <c r="A283" s="29" t="s">
        <v>51</v>
      </c>
      <c r="B283" s="28"/>
      <c r="C283" s="28"/>
      <c r="D283" s="28"/>
      <c r="E283" s="28"/>
      <c r="F283" s="28"/>
      <c r="G283" s="27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27"/>
      <c r="V283" s="27"/>
      <c r="W283" s="27"/>
    </row>
    <row r="284" spans="1:23" ht="15.75" hidden="1" x14ac:dyDescent="0.25">
      <c r="A284" s="29" t="s">
        <v>52</v>
      </c>
      <c r="B284" s="28"/>
      <c r="C284" s="28"/>
      <c r="D284" s="28"/>
      <c r="E284" s="28"/>
      <c r="F284" s="28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27"/>
      <c r="V284" s="27"/>
      <c r="W284" s="27"/>
    </row>
    <row r="285" spans="1:23" ht="15.75" hidden="1" x14ac:dyDescent="0.25">
      <c r="A285" s="29" t="s">
        <v>53</v>
      </c>
      <c r="B285" s="18"/>
      <c r="C285" s="28"/>
      <c r="D285" s="28"/>
      <c r="E285" s="28"/>
      <c r="F285" s="28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27"/>
      <c r="V285" s="27"/>
      <c r="W285" s="27"/>
    </row>
    <row r="286" spans="1:23" ht="15.75" hidden="1" x14ac:dyDescent="0.25">
      <c r="A286" s="29" t="s">
        <v>54</v>
      </c>
      <c r="B286" s="18"/>
      <c r="C286" s="28"/>
      <c r="D286" s="28"/>
      <c r="E286" s="28"/>
      <c r="F286" s="28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27"/>
      <c r="V286" s="27"/>
      <c r="W286" s="27"/>
    </row>
    <row r="287" spans="1:23" ht="15.75" hidden="1" x14ac:dyDescent="0.25">
      <c r="A287" s="29" t="s">
        <v>55</v>
      </c>
      <c r="B287" s="28"/>
      <c r="C287" s="28"/>
      <c r="D287" s="28"/>
      <c r="E287" s="28"/>
      <c r="F287" s="28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27"/>
      <c r="V287" s="27"/>
      <c r="W287" s="27"/>
    </row>
    <row r="288" spans="1:23" ht="15.75" hidden="1" x14ac:dyDescent="0.25">
      <c r="A288" s="29" t="s">
        <v>118</v>
      </c>
      <c r="B288" s="28"/>
      <c r="C288" s="28"/>
      <c r="D288" s="28"/>
      <c r="E288" s="28"/>
      <c r="F288" s="28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27"/>
      <c r="V288" s="27"/>
      <c r="W288" s="27"/>
    </row>
    <row r="289" spans="1:39" ht="15.75" hidden="1" x14ac:dyDescent="0.25">
      <c r="A289" s="29" t="s">
        <v>119</v>
      </c>
      <c r="B289" s="28"/>
      <c r="C289" s="28"/>
      <c r="D289" s="28"/>
      <c r="E289" s="28"/>
      <c r="F289" s="28"/>
      <c r="G289" s="30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</row>
    <row r="290" spans="1:39" ht="15.75" hidden="1" x14ac:dyDescent="0.25">
      <c r="A290" s="29" t="s">
        <v>56</v>
      </c>
      <c r="B290" s="31"/>
      <c r="C290" s="28"/>
      <c r="D290" s="28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</row>
    <row r="291" spans="1:39" ht="15.75" hidden="1" x14ac:dyDescent="0.25">
      <c r="A291" s="29" t="s">
        <v>57</v>
      </c>
      <c r="B291" s="16"/>
      <c r="C291" s="16"/>
      <c r="D291" s="16"/>
      <c r="E291" s="32"/>
      <c r="F291" s="32"/>
      <c r="G291" s="32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</row>
    <row r="292" spans="1:39" ht="15.75" hidden="1" x14ac:dyDescent="0.25">
      <c r="A292" s="29" t="s">
        <v>120</v>
      </c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</row>
    <row r="293" spans="1:39" ht="15.75" hidden="1" x14ac:dyDescent="0.25">
      <c r="A293" s="29" t="s">
        <v>121</v>
      </c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</row>
    <row r="294" spans="1:39" ht="15.75" hidden="1" x14ac:dyDescent="0.25">
      <c r="A294" s="29" t="s">
        <v>58</v>
      </c>
      <c r="B294" s="16"/>
      <c r="C294" s="16" t="s">
        <v>61</v>
      </c>
      <c r="D294" s="16" t="s">
        <v>62</v>
      </c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</row>
    <row r="295" spans="1:39" ht="15.75" hidden="1" x14ac:dyDescent="0.25">
      <c r="A295" s="29" t="s">
        <v>59</v>
      </c>
      <c r="B295" s="16"/>
      <c r="C295" s="16"/>
      <c r="D295" s="16">
        <v>525</v>
      </c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</row>
    <row r="296" spans="1:39" ht="15.75" hidden="1" x14ac:dyDescent="0.25">
      <c r="A296" s="29" t="s">
        <v>60</v>
      </c>
      <c r="B296" s="16"/>
      <c r="C296" s="16"/>
      <c r="D296" s="16">
        <v>100</v>
      </c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</row>
    <row r="297" spans="1:39" ht="15.75" hidden="1" x14ac:dyDescent="0.25">
      <c r="A297" s="29" t="s">
        <v>63</v>
      </c>
      <c r="B297" s="16"/>
      <c r="C297" s="16"/>
      <c r="D297" s="16">
        <v>675</v>
      </c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</row>
    <row r="298" spans="1:39" ht="15.75" hidden="1" x14ac:dyDescent="0.25">
      <c r="A298" s="29" t="s">
        <v>64</v>
      </c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</row>
    <row r="299" spans="1:39" hidden="1" x14ac:dyDescent="0.2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</row>
    <row r="300" spans="1:39" hidden="1" x14ac:dyDescent="0.2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</row>
    <row r="301" spans="1:39" ht="14.25" hidden="1" x14ac:dyDescent="0.2">
      <c r="A301" s="34" t="s">
        <v>65</v>
      </c>
      <c r="B301" s="34"/>
      <c r="C301" s="34" t="s">
        <v>65</v>
      </c>
      <c r="D301" s="35" t="s">
        <v>66</v>
      </c>
      <c r="E301" s="36"/>
      <c r="F301" s="34" t="s">
        <v>67</v>
      </c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</row>
    <row r="302" spans="1:39" ht="15" hidden="1" x14ac:dyDescent="0.25">
      <c r="A302" s="37">
        <v>0</v>
      </c>
      <c r="B302" s="38"/>
      <c r="C302" s="37">
        <v>7500</v>
      </c>
      <c r="D302" s="39">
        <v>4.5600000000000002E-2</v>
      </c>
      <c r="E302" s="40"/>
      <c r="F302" s="37">
        <f>IF($B$7&lt;C302,$B$7*D302,C302*D302)</f>
        <v>0</v>
      </c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</row>
    <row r="303" spans="1:39" ht="15" hidden="1" x14ac:dyDescent="0.25">
      <c r="A303" s="37">
        <v>7500</v>
      </c>
      <c r="B303" s="38"/>
      <c r="C303" s="37">
        <v>17500</v>
      </c>
      <c r="D303" s="39">
        <v>2.8500000000000001E-2</v>
      </c>
      <c r="E303" s="40"/>
      <c r="F303" s="38" t="str">
        <f t="shared" ref="F303:F308" si="0">IF($B$7&lt;=A303," ",IF($B$7&lt;C303,($B$7-C302)*D303,(C303-A303)*D303))</f>
        <v xml:space="preserve"> </v>
      </c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</row>
    <row r="304" spans="1:39" ht="15" hidden="1" x14ac:dyDescent="0.25">
      <c r="A304" s="37">
        <v>17500</v>
      </c>
      <c r="B304" s="38"/>
      <c r="C304" s="37">
        <v>30000</v>
      </c>
      <c r="D304" s="39">
        <v>2.2800000000000001E-2</v>
      </c>
      <c r="E304" s="40"/>
      <c r="F304" s="38" t="str">
        <f t="shared" si="0"/>
        <v xml:space="preserve"> </v>
      </c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</row>
    <row r="305" spans="1:23" ht="15" hidden="1" x14ac:dyDescent="0.25">
      <c r="A305" s="37">
        <v>30000</v>
      </c>
      <c r="B305" s="38"/>
      <c r="C305" s="37">
        <v>45495</v>
      </c>
      <c r="D305" s="39">
        <v>1.7100000000000001E-2</v>
      </c>
      <c r="E305" s="40"/>
      <c r="F305" s="38" t="str">
        <f t="shared" si="0"/>
        <v xml:space="preserve"> </v>
      </c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</row>
    <row r="306" spans="1:23" ht="15" hidden="1" x14ac:dyDescent="0.25">
      <c r="A306" s="37">
        <v>45495</v>
      </c>
      <c r="B306" s="38"/>
      <c r="C306" s="37">
        <v>64095</v>
      </c>
      <c r="D306" s="39">
        <v>1.14E-2</v>
      </c>
      <c r="E306" s="40"/>
      <c r="F306" s="38" t="str">
        <f t="shared" si="0"/>
        <v xml:space="preserve"> </v>
      </c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</row>
    <row r="307" spans="1:23" ht="15" hidden="1" x14ac:dyDescent="0.25">
      <c r="A307" s="37">
        <v>64095</v>
      </c>
      <c r="B307" s="38"/>
      <c r="C307" s="37">
        <v>250095</v>
      </c>
      <c r="D307" s="39">
        <v>5.7000000000000002E-3</v>
      </c>
      <c r="E307" s="40"/>
      <c r="F307" s="38" t="str">
        <f t="shared" si="0"/>
        <v xml:space="preserve"> </v>
      </c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</row>
    <row r="308" spans="1:23" ht="15" hidden="1" x14ac:dyDescent="0.25">
      <c r="A308" s="37">
        <v>250095</v>
      </c>
      <c r="B308" s="38"/>
      <c r="C308" s="37">
        <f>$B$7</f>
        <v>0</v>
      </c>
      <c r="D308" s="39">
        <v>5.6999999999999998E-4</v>
      </c>
      <c r="E308" s="40"/>
      <c r="F308" s="38" t="str">
        <f t="shared" si="0"/>
        <v xml:space="preserve"> </v>
      </c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</row>
    <row r="309" spans="1:23" ht="15" hidden="1" x14ac:dyDescent="0.25">
      <c r="A309" s="41"/>
      <c r="B309" s="42"/>
      <c r="C309" s="42"/>
      <c r="D309" s="43"/>
      <c r="E309" s="44"/>
      <c r="F309" s="44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</row>
    <row r="310" spans="1:23" ht="15" hidden="1" x14ac:dyDescent="0.25">
      <c r="A310" s="34" t="s">
        <v>68</v>
      </c>
      <c r="B310" s="45"/>
      <c r="C310" s="42"/>
      <c r="D310" s="46"/>
      <c r="E310" s="44"/>
      <c r="F310" s="47">
        <f>SUM(F302:F309)</f>
        <v>0</v>
      </c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</row>
    <row r="311" spans="1:23" hidden="1" x14ac:dyDescent="0.2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</row>
    <row r="312" spans="1:23" hidden="1" x14ac:dyDescent="0.2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</row>
    <row r="313" spans="1:23" hidden="1" x14ac:dyDescent="0.2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</row>
    <row r="314" spans="1:23" hidden="1" x14ac:dyDescent="0.2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</row>
    <row r="315" spans="1:23" hidden="1" x14ac:dyDescent="0.2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</row>
    <row r="316" spans="1:23" hidden="1" x14ac:dyDescent="0.2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</row>
    <row r="317" spans="1:23" hidden="1" x14ac:dyDescent="0.2">
      <c r="A317" s="66" t="s">
        <v>77</v>
      </c>
      <c r="B317" s="66"/>
      <c r="C317" s="66"/>
      <c r="D317" s="66"/>
      <c r="E317" s="66"/>
      <c r="F317" s="66" t="s">
        <v>78</v>
      </c>
      <c r="G317" s="66"/>
      <c r="H317" s="6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</row>
    <row r="318" spans="1:23" hidden="1" x14ac:dyDescent="0.2">
      <c r="A318" s="66">
        <v>67.31</v>
      </c>
      <c r="B318" s="66" t="s">
        <v>79</v>
      </c>
      <c r="C318" s="66">
        <v>25000</v>
      </c>
      <c r="D318" s="66"/>
      <c r="E318" s="66"/>
      <c r="F318" s="66"/>
      <c r="G318" s="66"/>
      <c r="H318" s="6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</row>
    <row r="319" spans="1:23" hidden="1" x14ac:dyDescent="0.2">
      <c r="A319" s="66">
        <v>23.56</v>
      </c>
      <c r="B319" s="66" t="s">
        <v>80</v>
      </c>
      <c r="C319" s="66">
        <v>25000</v>
      </c>
      <c r="D319" s="66" t="s">
        <v>81</v>
      </c>
      <c r="E319" s="66"/>
      <c r="F319" s="66"/>
      <c r="G319" s="66"/>
      <c r="H319" s="6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</row>
    <row r="320" spans="1:23" hidden="1" x14ac:dyDescent="0.2">
      <c r="A320" s="66"/>
      <c r="B320" s="66"/>
      <c r="C320" s="66"/>
      <c r="D320" s="66"/>
      <c r="E320" s="66"/>
      <c r="F320" s="66"/>
      <c r="G320" s="66"/>
      <c r="H320" s="6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</row>
    <row r="321" spans="1:23" hidden="1" x14ac:dyDescent="0.2">
      <c r="A321" s="66"/>
      <c r="B321" s="66"/>
      <c r="C321" s="66"/>
      <c r="D321" s="66"/>
      <c r="E321" s="66"/>
      <c r="F321" s="66"/>
      <c r="G321" s="66"/>
      <c r="H321" s="6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</row>
    <row r="322" spans="1:23" hidden="1" x14ac:dyDescent="0.2">
      <c r="A322" s="66"/>
      <c r="B322" s="66"/>
      <c r="C322" s="66"/>
      <c r="D322" s="66"/>
      <c r="E322" s="66"/>
      <c r="F322" s="66"/>
      <c r="G322" s="66">
        <v>720</v>
      </c>
      <c r="H322" s="6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</row>
    <row r="323" spans="1:23" hidden="1" x14ac:dyDescent="0.2">
      <c r="A323" s="66" t="s">
        <v>82</v>
      </c>
      <c r="B323" s="66"/>
      <c r="C323" s="66" t="s">
        <v>65</v>
      </c>
      <c r="D323" s="66" t="s">
        <v>83</v>
      </c>
      <c r="E323" s="66"/>
      <c r="F323" s="66"/>
      <c r="G323" s="66"/>
      <c r="H323" s="6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</row>
    <row r="324" spans="1:23" hidden="1" x14ac:dyDescent="0.2">
      <c r="A324" s="66"/>
      <c r="B324" s="66"/>
      <c r="C324" s="66">
        <v>0</v>
      </c>
      <c r="D324" s="66">
        <v>575</v>
      </c>
      <c r="E324" s="66"/>
      <c r="F324" s="66"/>
      <c r="G324" s="66"/>
      <c r="H324" s="6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</row>
    <row r="325" spans="1:23" hidden="1" x14ac:dyDescent="0.2">
      <c r="A325" s="66"/>
      <c r="B325" s="66"/>
      <c r="C325" s="66"/>
      <c r="D325" s="66"/>
      <c r="E325" s="66"/>
      <c r="F325" s="66"/>
      <c r="G325" s="66"/>
      <c r="H325" s="6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</row>
    <row r="326" spans="1:23" hidden="1" x14ac:dyDescent="0.2">
      <c r="A326" s="66"/>
      <c r="B326" s="66"/>
      <c r="C326" s="66"/>
      <c r="D326" s="66"/>
      <c r="E326" s="66"/>
      <c r="F326" s="67" t="s">
        <v>7</v>
      </c>
      <c r="G326" s="66"/>
      <c r="H326" s="6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</row>
    <row r="327" spans="1:23" hidden="1" x14ac:dyDescent="0.2">
      <c r="A327" s="66"/>
      <c r="B327" s="66"/>
      <c r="C327" s="66"/>
      <c r="D327" s="66"/>
      <c r="E327" s="66"/>
      <c r="F327" s="67" t="s">
        <v>11</v>
      </c>
      <c r="G327" s="66"/>
      <c r="H327" s="6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</row>
    <row r="328" spans="1:23" hidden="1" x14ac:dyDescent="0.2">
      <c r="A328" s="66">
        <v>920</v>
      </c>
      <c r="B328" s="66"/>
      <c r="C328" s="66"/>
      <c r="D328" s="66"/>
      <c r="E328" s="66"/>
      <c r="F328" s="66"/>
      <c r="G328" s="66"/>
      <c r="H328" s="6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</row>
    <row r="329" spans="1:23" hidden="1" x14ac:dyDescent="0.2">
      <c r="A329" s="66"/>
      <c r="B329" s="66"/>
      <c r="C329" s="66"/>
      <c r="D329" s="66"/>
      <c r="E329" s="66"/>
      <c r="F329" s="66"/>
      <c r="G329" s="66"/>
      <c r="H329" s="6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</row>
    <row r="330" spans="1:23" hidden="1" x14ac:dyDescent="0.2">
      <c r="A330" s="66"/>
      <c r="B330" s="66"/>
      <c r="C330" s="66"/>
      <c r="D330" s="66"/>
      <c r="E330" s="66"/>
      <c r="F330" s="66"/>
      <c r="G330" s="66"/>
      <c r="H330" s="6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</row>
    <row r="331" spans="1:23" hidden="1" x14ac:dyDescent="0.2">
      <c r="A331" s="66"/>
      <c r="B331" s="66"/>
      <c r="C331" s="66"/>
      <c r="D331" s="66"/>
      <c r="E331" s="66"/>
      <c r="F331" s="66"/>
      <c r="G331" s="66"/>
      <c r="H331" s="6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</row>
    <row r="332" spans="1:23" hidden="1" x14ac:dyDescent="0.2">
      <c r="A332" s="66"/>
      <c r="B332" s="66"/>
      <c r="C332" s="66"/>
      <c r="D332" s="66"/>
      <c r="E332" s="66"/>
      <c r="F332" s="66"/>
      <c r="G332" s="66"/>
      <c r="H332" s="6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</row>
    <row r="333" spans="1:23" hidden="1" x14ac:dyDescent="0.2">
      <c r="A333" s="66"/>
      <c r="B333" s="66"/>
      <c r="C333" s="66"/>
      <c r="D333" s="66"/>
      <c r="E333" s="66"/>
      <c r="F333" s="66"/>
      <c r="G333" s="66"/>
      <c r="H333" s="6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</row>
    <row r="334" spans="1:23" hidden="1" x14ac:dyDescent="0.2">
      <c r="A334" s="66"/>
      <c r="B334" s="66"/>
      <c r="C334" s="66"/>
      <c r="D334" s="66"/>
      <c r="E334" s="66"/>
      <c r="F334" s="66"/>
      <c r="G334" s="66"/>
      <c r="H334" s="6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</row>
    <row r="335" spans="1:23" hidden="1" x14ac:dyDescent="0.2">
      <c r="A335" s="66"/>
      <c r="B335" s="66"/>
      <c r="C335" s="66"/>
      <c r="D335" s="66"/>
      <c r="E335" s="66"/>
      <c r="F335" s="66"/>
      <c r="G335" s="66"/>
      <c r="H335" s="6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</row>
    <row r="336" spans="1:23" hidden="1" x14ac:dyDescent="0.2">
      <c r="A336" s="66"/>
      <c r="B336" s="66"/>
      <c r="C336" s="66"/>
      <c r="D336" s="66"/>
      <c r="E336" s="66"/>
      <c r="F336" s="66"/>
      <c r="G336" s="66"/>
      <c r="H336" s="6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</row>
    <row r="337" spans="1:23" hidden="1" x14ac:dyDescent="0.2">
      <c r="A337" s="66"/>
      <c r="B337" s="66"/>
      <c r="C337" s="66"/>
      <c r="D337" s="66"/>
      <c r="E337" s="66"/>
      <c r="F337" s="66"/>
      <c r="G337" s="66"/>
      <c r="H337" s="6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</row>
    <row r="338" spans="1:23" hidden="1" x14ac:dyDescent="0.2">
      <c r="A338" s="66"/>
      <c r="B338" s="66"/>
      <c r="C338" s="66"/>
      <c r="D338" s="66"/>
      <c r="E338" s="66"/>
      <c r="F338" s="66"/>
      <c r="G338" s="66"/>
      <c r="H338" s="6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</row>
    <row r="339" spans="1:23" hidden="1" x14ac:dyDescent="0.2">
      <c r="A339" s="66"/>
      <c r="B339" s="66"/>
      <c r="C339" s="66"/>
      <c r="D339" s="66"/>
      <c r="E339" s="66"/>
      <c r="F339" s="66"/>
      <c r="G339" s="66"/>
      <c r="H339" s="6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</row>
    <row r="340" spans="1:23" hidden="1" x14ac:dyDescent="0.2">
      <c r="A340" s="66"/>
      <c r="B340" s="66"/>
      <c r="C340" s="66"/>
      <c r="D340" s="66"/>
      <c r="E340" s="66"/>
      <c r="F340" s="66"/>
      <c r="G340" s="66"/>
      <c r="H340" s="6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</row>
    <row r="341" spans="1:23" hidden="1" x14ac:dyDescent="0.2">
      <c r="A341" s="66"/>
      <c r="B341" s="66"/>
      <c r="C341" s="66"/>
      <c r="D341" s="66"/>
      <c r="E341" s="66"/>
      <c r="F341" s="66"/>
      <c r="G341" s="66"/>
      <c r="H341" s="6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</row>
    <row r="342" spans="1:23" hidden="1" x14ac:dyDescent="0.2">
      <c r="A342" s="66"/>
      <c r="B342" s="66"/>
      <c r="C342" s="66"/>
      <c r="D342" s="66"/>
      <c r="E342" s="66"/>
      <c r="F342" s="66"/>
      <c r="G342" s="66"/>
      <c r="H342" s="6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</row>
    <row r="343" spans="1:23" hidden="1" x14ac:dyDescent="0.2">
      <c r="A343" s="66"/>
      <c r="B343" s="66"/>
      <c r="C343" s="66"/>
      <c r="D343" s="66"/>
      <c r="E343" s="66"/>
      <c r="F343" s="66"/>
      <c r="G343" s="66"/>
      <c r="H343" s="6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</row>
    <row r="344" spans="1:23" hidden="1" x14ac:dyDescent="0.2">
      <c r="A344" s="66"/>
      <c r="B344" s="66"/>
      <c r="C344" s="66"/>
      <c r="D344" s="66"/>
      <c r="E344" s="66"/>
      <c r="F344" s="66"/>
      <c r="G344" s="66"/>
      <c r="H344" s="6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</row>
    <row r="345" spans="1:23" hidden="1" x14ac:dyDescent="0.2">
      <c r="A345" s="66"/>
      <c r="B345" s="66"/>
      <c r="C345" s="66"/>
      <c r="D345" s="66"/>
      <c r="E345" s="66"/>
      <c r="F345" s="66"/>
      <c r="G345" s="66"/>
      <c r="H345" s="6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</row>
    <row r="346" spans="1:23" hidden="1" x14ac:dyDescent="0.2">
      <c r="A346" s="66"/>
      <c r="B346" s="66"/>
      <c r="C346" s="66"/>
      <c r="D346" s="66"/>
      <c r="E346" s="66"/>
      <c r="F346" s="66"/>
      <c r="G346" s="66"/>
      <c r="H346" s="6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</row>
    <row r="347" spans="1:23" hidden="1" x14ac:dyDescent="0.2">
      <c r="A347" s="66"/>
      <c r="B347" s="66"/>
      <c r="C347" s="66"/>
      <c r="D347" s="66"/>
      <c r="E347" s="66"/>
      <c r="F347" s="66"/>
      <c r="G347" s="66"/>
      <c r="H347" s="6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</row>
    <row r="348" spans="1:23" hidden="1" x14ac:dyDescent="0.2">
      <c r="A348" s="66"/>
      <c r="B348" s="66"/>
      <c r="C348" s="66"/>
      <c r="D348" s="66"/>
      <c r="E348" s="66"/>
      <c r="F348" s="66"/>
      <c r="G348" s="66"/>
      <c r="H348" s="6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</row>
    <row r="349" spans="1:23" hidden="1" x14ac:dyDescent="0.2">
      <c r="A349" s="66"/>
      <c r="B349" s="66"/>
      <c r="C349" s="66"/>
      <c r="D349" s="66"/>
      <c r="E349" s="66"/>
      <c r="F349" s="66"/>
      <c r="G349" s="66"/>
      <c r="H349" s="6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</row>
    <row r="350" spans="1:23" hidden="1" x14ac:dyDescent="0.2">
      <c r="A350" s="66"/>
      <c r="B350" s="66"/>
      <c r="C350" s="66"/>
      <c r="D350" s="66"/>
      <c r="E350" s="66"/>
      <c r="F350" s="66"/>
      <c r="G350" s="66"/>
      <c r="H350" s="6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</row>
    <row r="351" spans="1:23" hidden="1" x14ac:dyDescent="0.2">
      <c r="A351" s="66"/>
      <c r="B351" s="66"/>
      <c r="C351" s="66"/>
      <c r="D351" s="66"/>
      <c r="E351" s="66"/>
      <c r="F351" s="66"/>
      <c r="G351" s="66"/>
      <c r="H351" s="6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</row>
    <row r="352" spans="1:23" hidden="1" x14ac:dyDescent="0.2">
      <c r="A352" s="66"/>
      <c r="B352" s="66"/>
      <c r="C352" s="66"/>
      <c r="D352" s="66"/>
      <c r="E352" s="66"/>
      <c r="F352" s="66"/>
      <c r="G352" s="66"/>
      <c r="H352" s="6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</row>
    <row r="353" spans="1:23" hidden="1" x14ac:dyDescent="0.2">
      <c r="A353" s="66"/>
      <c r="B353" s="66"/>
      <c r="C353" s="66"/>
      <c r="D353" s="66"/>
      <c r="E353" s="66"/>
      <c r="F353" s="66"/>
      <c r="G353" s="66"/>
      <c r="H353" s="6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</row>
    <row r="354" spans="1:23" hidden="1" x14ac:dyDescent="0.2">
      <c r="A354" s="66"/>
      <c r="B354" s="66"/>
      <c r="C354" s="66"/>
      <c r="D354" s="66"/>
      <c r="E354" s="66"/>
      <c r="F354" s="66"/>
      <c r="G354" s="66"/>
      <c r="H354" s="6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</row>
    <row r="355" spans="1:23" hidden="1" x14ac:dyDescent="0.2">
      <c r="A355" s="66"/>
      <c r="B355" s="66"/>
      <c r="C355" s="66"/>
      <c r="D355" s="66"/>
      <c r="E355" s="66"/>
      <c r="F355" s="66"/>
      <c r="G355" s="66"/>
      <c r="H355" s="6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</row>
    <row r="356" spans="1:23" hidden="1" x14ac:dyDescent="0.2">
      <c r="A356" s="66"/>
      <c r="B356" s="66"/>
      <c r="C356" s="66"/>
      <c r="D356" s="66"/>
      <c r="E356" s="66"/>
      <c r="F356" s="66"/>
      <c r="G356" s="66"/>
      <c r="H356" s="6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</row>
    <row r="357" spans="1:23" hidden="1" x14ac:dyDescent="0.2">
      <c r="A357" s="66"/>
      <c r="B357" s="66"/>
      <c r="C357" s="66"/>
      <c r="D357" s="68">
        <f>ROUNDUP(C55+C56,-2)</f>
        <v>0</v>
      </c>
      <c r="E357" s="66"/>
      <c r="F357" s="66"/>
      <c r="G357" s="66"/>
      <c r="H357" s="6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</row>
    <row r="358" spans="1:23" hidden="1" x14ac:dyDescent="0.2">
      <c r="A358" s="66"/>
      <c r="B358" s="66"/>
      <c r="C358" s="66"/>
      <c r="D358" s="66"/>
      <c r="E358" s="66"/>
      <c r="F358" s="66"/>
      <c r="G358" s="66"/>
      <c r="H358" s="6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</row>
    <row r="359" spans="1:23" hidden="1" x14ac:dyDescent="0.2">
      <c r="A359" s="66"/>
      <c r="B359" s="66"/>
      <c r="C359" s="66"/>
      <c r="D359" s="66"/>
      <c r="E359" s="66"/>
      <c r="F359" s="66"/>
      <c r="G359" s="66"/>
      <c r="H359" s="6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</row>
    <row r="360" spans="1:23" hidden="1" x14ac:dyDescent="0.2">
      <c r="A360" s="66"/>
      <c r="B360" s="66"/>
      <c r="C360" s="66"/>
      <c r="D360" s="66"/>
      <c r="E360" s="66"/>
      <c r="F360" s="66"/>
      <c r="G360" s="66"/>
      <c r="H360" s="6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</row>
    <row r="361" spans="1:23" hidden="1" x14ac:dyDescent="0.2">
      <c r="A361" s="66" t="s">
        <v>84</v>
      </c>
      <c r="B361" s="66"/>
      <c r="C361" s="66">
        <v>0</v>
      </c>
      <c r="D361" s="66"/>
      <c r="E361" s="66"/>
      <c r="F361" s="66"/>
      <c r="G361" s="66"/>
      <c r="H361" s="6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</row>
    <row r="362" spans="1:23" ht="15" hidden="1" x14ac:dyDescent="0.25">
      <c r="A362" s="66">
        <v>0</v>
      </c>
      <c r="B362" s="66"/>
      <c r="C362" s="66">
        <v>7500</v>
      </c>
      <c r="D362" s="66">
        <v>1.7100000000000001E-2</v>
      </c>
      <c r="E362" s="69"/>
      <c r="F362" s="70">
        <f>IF(C47&lt;C362,C47*D362,C362*D362)</f>
        <v>0</v>
      </c>
      <c r="G362" s="66"/>
      <c r="H362" s="6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</row>
    <row r="363" spans="1:23" ht="15" hidden="1" x14ac:dyDescent="0.25">
      <c r="A363" s="66">
        <v>7500</v>
      </c>
      <c r="B363" s="66"/>
      <c r="C363" s="66">
        <v>17500</v>
      </c>
      <c r="D363" s="66">
        <v>1.3679999999999999E-2</v>
      </c>
      <c r="E363" s="69"/>
      <c r="F363" s="70" t="str">
        <f>IF(C47&lt;=A363," ",IF(C47&lt;C363,(C47-C362)*D363,(C363-A363)*D363))</f>
        <v xml:space="preserve"> </v>
      </c>
      <c r="G363" s="66"/>
      <c r="H363" s="6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</row>
    <row r="364" spans="1:23" ht="15" hidden="1" x14ac:dyDescent="0.25">
      <c r="A364" s="66">
        <v>17500</v>
      </c>
      <c r="B364" s="66"/>
      <c r="C364" s="66">
        <v>30000</v>
      </c>
      <c r="D364" s="66">
        <v>9.1199999999999996E-3</v>
      </c>
      <c r="E364" s="69"/>
      <c r="F364" s="70" t="str">
        <f>IF(C47&lt;=A364," ",IF(C47&lt;C364,(C47-C363)*D364,(C364-A364)*D364))</f>
        <v xml:space="preserve"> </v>
      </c>
      <c r="G364" s="66"/>
      <c r="H364" s="6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</row>
    <row r="365" spans="1:23" ht="15" hidden="1" x14ac:dyDescent="0.25">
      <c r="A365" s="66">
        <v>30000</v>
      </c>
      <c r="B365" s="66"/>
      <c r="C365" s="66">
        <v>45495</v>
      </c>
      <c r="D365" s="66">
        <v>6.8399999999999997E-3</v>
      </c>
      <c r="E365" s="69"/>
      <c r="F365" s="70" t="str">
        <f>IF(C47&lt;=A365," ",IF(C47&lt;C365,(C47-C364)*D365,(C365-A365)*D365))</f>
        <v xml:space="preserve"> </v>
      </c>
      <c r="G365" s="66"/>
      <c r="H365" s="6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</row>
    <row r="366" spans="1:23" ht="15" hidden="1" x14ac:dyDescent="0.25">
      <c r="A366" s="66">
        <v>45495</v>
      </c>
      <c r="B366" s="66"/>
      <c r="C366" s="66">
        <v>64095</v>
      </c>
      <c r="D366" s="66">
        <v>4.5599999999999998E-3</v>
      </c>
      <c r="E366" s="69"/>
      <c r="F366" s="70" t="str">
        <f>IF(C47&lt;=A366," ",IF(C47&lt;C366,(C47-C365)*D366,(C366-A366)*D366))</f>
        <v xml:space="preserve"> </v>
      </c>
      <c r="G366" s="66"/>
      <c r="H366" s="6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</row>
    <row r="367" spans="1:23" ht="15" hidden="1" x14ac:dyDescent="0.25">
      <c r="A367" s="66">
        <v>64095</v>
      </c>
      <c r="B367" s="66"/>
      <c r="C367" s="66">
        <v>250095</v>
      </c>
      <c r="D367" s="66">
        <v>2.2799999999999999E-3</v>
      </c>
      <c r="E367" s="69"/>
      <c r="F367" s="70" t="str">
        <f>IF(C47&lt;=A367," ",IF(C47&lt;C367,(C47-C366)*D367,(C367-A367)*D367))</f>
        <v xml:space="preserve"> </v>
      </c>
      <c r="G367" s="66"/>
      <c r="H367" s="6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</row>
    <row r="368" spans="1:23" ht="15" hidden="1" x14ac:dyDescent="0.25">
      <c r="A368" s="66">
        <v>250095</v>
      </c>
      <c r="B368" s="66"/>
      <c r="C368" s="68">
        <f>C47</f>
        <v>0</v>
      </c>
      <c r="D368" s="66">
        <v>4.5600000000000003E-4</v>
      </c>
      <c r="E368" s="69"/>
      <c r="F368" s="70" t="str">
        <f>IF(C47&lt;=A368," ",IF(C47&lt;C368,(C47-C367)*D368,(C368-A368)*D368))</f>
        <v xml:space="preserve"> </v>
      </c>
      <c r="G368" s="66"/>
      <c r="H368" s="6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</row>
    <row r="369" spans="1:23" ht="15" hidden="1" x14ac:dyDescent="0.25">
      <c r="A369" s="66">
        <v>10075000</v>
      </c>
      <c r="B369" s="66"/>
      <c r="C369" s="66">
        <v>0</v>
      </c>
      <c r="D369" s="66">
        <v>4.5600000000000003E-4</v>
      </c>
      <c r="E369" s="71" t="str">
        <f>IF($C$264&lt;=A369," E90",IF($C$264&lt;C369,($C$264-C368)*D369,(C369-A369)*D369))</f>
        <v xml:space="preserve"> E90</v>
      </c>
      <c r="F369" s="72"/>
      <c r="G369" s="66"/>
      <c r="H369" s="6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</row>
    <row r="370" spans="1:23" ht="15" hidden="1" x14ac:dyDescent="0.25">
      <c r="A370" s="66"/>
      <c r="B370" s="66"/>
      <c r="C370" s="66"/>
      <c r="D370" s="66"/>
      <c r="E370" s="73"/>
      <c r="F370" s="72"/>
      <c r="G370" s="66"/>
      <c r="H370" s="6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</row>
    <row r="371" spans="1:23" ht="14.25" hidden="1" x14ac:dyDescent="0.2">
      <c r="A371" s="66" t="s">
        <v>68</v>
      </c>
      <c r="B371" s="66"/>
      <c r="C371" s="66"/>
      <c r="D371" s="66"/>
      <c r="E371" s="74">
        <f>SUM(F362:F369)</f>
        <v>0</v>
      </c>
      <c r="F371" s="72"/>
      <c r="G371" s="66"/>
      <c r="H371" s="6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</row>
    <row r="372" spans="1:23" hidden="1" x14ac:dyDescent="0.2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</row>
    <row r="373" spans="1:23" hidden="1" x14ac:dyDescent="0.2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</row>
    <row r="374" spans="1:23" hidden="1" x14ac:dyDescent="0.2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</row>
    <row r="375" spans="1:23" hidden="1" x14ac:dyDescent="0.2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</row>
    <row r="376" spans="1:23" hidden="1" x14ac:dyDescent="0.2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</row>
    <row r="377" spans="1:23" hidden="1" x14ac:dyDescent="0.2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</row>
    <row r="378" spans="1:23" hidden="1" x14ac:dyDescent="0.2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</row>
    <row r="379" spans="1:23" hidden="1" x14ac:dyDescent="0.2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</row>
    <row r="380" spans="1:23" hidden="1" x14ac:dyDescent="0.2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</row>
    <row r="381" spans="1:23" hidden="1" x14ac:dyDescent="0.2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</row>
    <row r="382" spans="1:23" hidden="1" x14ac:dyDescent="0.2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</row>
    <row r="383" spans="1:23" hidden="1" x14ac:dyDescent="0.2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</row>
    <row r="384" spans="1:23" hidden="1" x14ac:dyDescent="0.2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</row>
    <row r="385" spans="1:23" hidden="1" x14ac:dyDescent="0.2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</row>
    <row r="386" spans="1:23" hidden="1" x14ac:dyDescent="0.2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</row>
    <row r="387" spans="1:23" hidden="1" x14ac:dyDescent="0.2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</row>
    <row r="388" spans="1:23" hidden="1" x14ac:dyDescent="0.2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</row>
    <row r="389" spans="1:23" hidden="1" x14ac:dyDescent="0.2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</row>
    <row r="390" spans="1:23" hidden="1" x14ac:dyDescent="0.2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</row>
    <row r="391" spans="1:23" hidden="1" x14ac:dyDescent="0.2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</row>
    <row r="392" spans="1:23" hidden="1" x14ac:dyDescent="0.2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</row>
    <row r="393" spans="1:23" hidden="1" x14ac:dyDescent="0.2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</row>
    <row r="394" spans="1:23" hidden="1" x14ac:dyDescent="0.2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</row>
    <row r="395" spans="1:23" hidden="1" x14ac:dyDescent="0.2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</row>
    <row r="396" spans="1:23" hidden="1" x14ac:dyDescent="0.2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</row>
    <row r="397" spans="1:23" hidden="1" x14ac:dyDescent="0.2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</row>
    <row r="398" spans="1:23" hidden="1" x14ac:dyDescent="0.2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</row>
    <row r="399" spans="1:23" hidden="1" x14ac:dyDescent="0.2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</row>
    <row r="400" spans="1:23" hidden="1" x14ac:dyDescent="0.2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</row>
    <row r="401" spans="1:23" hidden="1" x14ac:dyDescent="0.2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</row>
    <row r="402" spans="1:23" hidden="1" x14ac:dyDescent="0.2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</row>
    <row r="403" spans="1:23" hidden="1" x14ac:dyDescent="0.2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</row>
    <row r="404" spans="1:23" hidden="1" x14ac:dyDescent="0.2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</row>
    <row r="405" spans="1:23" hidden="1" x14ac:dyDescent="0.2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</row>
    <row r="406" spans="1:23" hidden="1" x14ac:dyDescent="0.2">
      <c r="A406" s="16"/>
      <c r="B406" s="16"/>
      <c r="C406" s="16"/>
      <c r="D406" s="16"/>
      <c r="E406" s="16"/>
      <c r="F406" s="16"/>
      <c r="G406" s="16"/>
    </row>
    <row r="407" spans="1:23" hidden="1" x14ac:dyDescent="0.2"/>
    <row r="408" spans="1:23" hidden="1" x14ac:dyDescent="0.2"/>
    <row r="409" spans="1:23" hidden="1" x14ac:dyDescent="0.2"/>
    <row r="410" spans="1:23" hidden="1" x14ac:dyDescent="0.2"/>
    <row r="411" spans="1:23" hidden="1" x14ac:dyDescent="0.2"/>
    <row r="412" spans="1:23" hidden="1" x14ac:dyDescent="0.2"/>
    <row r="413" spans="1:23" hidden="1" x14ac:dyDescent="0.2"/>
    <row r="414" spans="1:23" hidden="1" x14ac:dyDescent="0.2"/>
  </sheetData>
  <sheetProtection algorithmName="SHA-512" hashValue="0rcaH0E4bhlt1gO9uUmhf3DxsXEYFKIVDEvQpStMDy8bjawLvEK18GWQ/iqatG6kK3hxpy1/+ryrjwBmAkJ7Xw==" saltValue="ZrT9H9XLc5dhcLdere43og==" spinCount="100000" sheet="1" objects="1" scenarios="1"/>
  <phoneticPr fontId="0" type="noConversion"/>
  <dataValidations count="5">
    <dataValidation type="list" allowBlank="1" showInputMessage="1" showErrorMessage="1" sqref="C11:C12">
      <formula1>$D$260:$D$261</formula1>
    </dataValidation>
    <dataValidation type="list" allowBlank="1" showInputMessage="1" showErrorMessage="1" sqref="C10">
      <formula1>$A$260:$A$298</formula1>
    </dataValidation>
    <dataValidation type="list" allowBlank="1" showInputMessage="1" showErrorMessage="1" sqref="C9">
      <formula1>$C$260:$C$261</formula1>
    </dataValidation>
    <dataValidation type="list" allowBlank="1" showInputMessage="1" showErrorMessage="1" sqref="C46">
      <formula1>$F$288:$F$289</formula1>
    </dataValidation>
    <dataValidation type="list" allowBlank="1" showInputMessage="1" showErrorMessage="1" sqref="C77">
      <formula1>$E$87:$E$88</formula1>
    </dataValidation>
  </dataValidations>
  <hyperlinks>
    <hyperlink ref="B257" r:id="rId1"/>
    <hyperlink ref="D262" r:id="rId2" display="Afrekening verkoper"/>
    <hyperlink ref="C262" r:id="rId3" display="Afrekening koper"/>
    <hyperlink ref="D264" r:id="rId4" display="Décompte vendeur"/>
    <hyperlink ref="B253" r:id="rId5"/>
    <hyperlink ref="B255" r:id="rId6"/>
    <hyperlink ref="D253" r:id="rId7"/>
    <hyperlink ref="D255" r:id="rId8"/>
  </hyperlinks>
  <pageMargins left="0.75" right="0.75" top="1" bottom="1" header="0.5" footer="0.5"/>
  <pageSetup paperSize="9" scale="93" orientation="landscape" horizontalDpi="300" verticalDpi="300" r:id="rId9"/>
  <headerFooter alignWithMargins="0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VBIWTHMH</vt:lpstr>
      <vt:lpstr>VBIWTHMH!_1._Zegels_Minuut_Brevet</vt:lpstr>
      <vt:lpstr>VBIWTHMH!_2._Registratie_Minuut_Brevet</vt:lpstr>
      <vt:lpstr>VBIWTHMH!_3._Registratie_aanhangsel</vt:lpstr>
      <vt:lpstr>VBIWTHMH!Aard</vt:lpstr>
      <vt:lpstr>VBIWTHMH!Afdrukbereik</vt:lpstr>
      <vt:lpstr>VBIWTHMH!Datum</vt:lpstr>
      <vt:lpstr>VBIWTHMH!KOSTENFICHE</vt:lpstr>
      <vt:lpstr>VBIWTHMH!Naam</vt:lpstr>
      <vt:lpstr>VBIWTHMH!Rep.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2012-08-13T20:40:02Z</dcterms:created>
  <dcterms:modified xsi:type="dcterms:W3CDTF">2014-12-07T14:10:09Z</dcterms:modified>
</cp:coreProperties>
</file>