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-1065" yWindow="210" windowWidth="15480" windowHeight="11640"/>
  </bookViews>
  <sheets>
    <sheet name="TH" sheetId="1" r:id="rId1"/>
  </sheets>
  <definedNames>
    <definedName name="_1._Zegels_Minuut_Brevet" localSheetId="0">TH!$B$14:$G$14</definedName>
    <definedName name="_1._Zegels_Minuut_Brevet">#REF!</definedName>
    <definedName name="_10._Tweede_getuigschrift" localSheetId="0">TH!#REF!</definedName>
    <definedName name="_10._Tweede_getuigschrift">#REF!</definedName>
    <definedName name="_11._Kadaster_uittreksel" localSheetId="0">TH!#REF!</definedName>
    <definedName name="_11._Kadaster_uittreksel">#REF!</definedName>
    <definedName name="_12._Getuigen" localSheetId="0">TH!#REF!</definedName>
    <definedName name="_12._Getuigen">#REF!</definedName>
    <definedName name="_13._Allerlei_uitgaven" localSheetId="0">TH!$B$23:$G$23</definedName>
    <definedName name="_13._Allerlei_uitgaven">#REF!</definedName>
    <definedName name="_14." localSheetId="0">TH!$B$24:$G$24</definedName>
    <definedName name="_14.">#REF!</definedName>
    <definedName name="_15." localSheetId="0">TH!$B$27:$G$27</definedName>
    <definedName name="_15.">#REF!</definedName>
    <definedName name="_2._Registratie_Minuut_Brevet" localSheetId="0">TH!$B$15:$G$15</definedName>
    <definedName name="_2._Registratie_Minuut_Brevet">#REF!</definedName>
    <definedName name="_3._Registratie_aanhangsel" localSheetId="0">TH!$B$16:$G$16</definedName>
    <definedName name="_3._Registratie_aanhangsel">#REF!</definedName>
    <definedName name="_4.Zegels_afschrift_grosse" localSheetId="0">TH!#REF!</definedName>
    <definedName name="_4.Zegels_afschrift_grosse">#REF!</definedName>
    <definedName name="_5._Hypotheek__inschr._overschr._doorh." localSheetId="0">TH!#REF!</definedName>
    <definedName name="_5._Hypotheek__inschr._overschr._doorh.">#REF!</definedName>
    <definedName name="_6._Loon_pandbewaarder" localSheetId="0">TH!$B$17:$G$17</definedName>
    <definedName name="_6._Loon_pandbewaarder">#REF!</definedName>
    <definedName name="_7._Zegels__bord._aanh." localSheetId="0">TH!$B$21:$G$21</definedName>
    <definedName name="_7._Zegels__bord._aanh.">#REF!</definedName>
    <definedName name="_8._Opzoekingen" localSheetId="0">TH!$B$22:$G$22</definedName>
    <definedName name="_8._Opzoekingen">#REF!</definedName>
    <definedName name="_9._Hypothecair_getuigschrift" localSheetId="0">TH!#REF!</definedName>
    <definedName name="_9._Hypothecair_getuigschrift">#REF!</definedName>
    <definedName name="Aard" localSheetId="0">TH!$A$4:$D$4</definedName>
    <definedName name="Aard">#REF!</definedName>
    <definedName name="_xlnm.Print_Area" localSheetId="0">TH!$A$1:$G$34</definedName>
    <definedName name="Datum" localSheetId="0">TH!$B$4:$G$30</definedName>
    <definedName name="Datum">#REF!</definedName>
    <definedName name="gemeentelijke_info">#REF!</definedName>
    <definedName name="Kantoor_van_Notaris_J._SIMONART_te_Leuven" localSheetId="0">TH!$E$4:$G$4</definedName>
    <definedName name="Kantoor_van_Notaris_J._SIMONART_te_Leuven">#REF!</definedName>
    <definedName name="KOSTENFICHE" localSheetId="0">TH!$A$1:$G$30</definedName>
    <definedName name="KOSTENFICHE">#REF!</definedName>
    <definedName name="Last_Row">IF(Values_Entered,Header_Row+Number_of_Payments,Header_Row)</definedName>
    <definedName name="Naam" localSheetId="0">TH!$A$5:$D$5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TH!$F$4:$F$30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TH!$G$14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TH!$A$3:$G$30</definedName>
  </definedNames>
  <calcPr calcId="152511"/>
</workbook>
</file>

<file path=xl/calcChain.xml><?xml version="1.0" encoding="utf-8"?>
<calcChain xmlns="http://schemas.openxmlformats.org/spreadsheetml/2006/main">
  <c r="D6" i="1" l="1"/>
  <c r="D10" i="1"/>
  <c r="C17" i="1"/>
  <c r="D83" i="1"/>
  <c r="D84" i="1"/>
  <c r="D85" i="1"/>
  <c r="D86" i="1"/>
  <c r="D20" i="1"/>
  <c r="C18" i="1"/>
  <c r="C19" i="1"/>
  <c r="D22" i="1"/>
  <c r="D23" i="1"/>
  <c r="D24" i="1"/>
  <c r="D26" i="1"/>
  <c r="G67" i="1"/>
  <c r="G69" i="1"/>
  <c r="G71" i="1"/>
  <c r="D15" i="1"/>
  <c r="C71" i="1"/>
  <c r="D71" i="1"/>
  <c r="C108" i="1"/>
  <c r="C116" i="1"/>
  <c r="F109" i="1"/>
  <c r="F110" i="1"/>
  <c r="F111" i="1"/>
  <c r="F112" i="1"/>
  <c r="F113" i="1"/>
  <c r="F114" i="1"/>
  <c r="C115" i="1"/>
  <c r="F115" i="1"/>
  <c r="E116" i="1"/>
  <c r="C120" i="1"/>
  <c r="F121" i="1"/>
  <c r="F122" i="1"/>
  <c r="F123" i="1"/>
  <c r="F124" i="1"/>
  <c r="F125" i="1"/>
  <c r="F126" i="1"/>
  <c r="C127" i="1"/>
  <c r="F127" i="1"/>
  <c r="E128" i="1"/>
  <c r="C133" i="1"/>
  <c r="F134" i="1"/>
  <c r="F135" i="1"/>
  <c r="F136" i="1"/>
  <c r="F137" i="1"/>
  <c r="F138" i="1"/>
  <c r="F139" i="1"/>
  <c r="C140" i="1"/>
  <c r="F140" i="1"/>
  <c r="C141" i="1"/>
  <c r="E141" i="1"/>
  <c r="C146" i="1"/>
  <c r="F147" i="1"/>
  <c r="F148" i="1"/>
  <c r="F149" i="1"/>
  <c r="F150" i="1"/>
  <c r="F151" i="1"/>
  <c r="F152" i="1"/>
  <c r="C153" i="1"/>
  <c r="F153" i="1"/>
  <c r="C154" i="1"/>
  <c r="E154" i="1"/>
  <c r="E156" i="1"/>
  <c r="E143" i="1"/>
  <c r="E130" i="1"/>
  <c r="E118" i="1"/>
  <c r="G14" i="1"/>
  <c r="A75" i="1"/>
  <c r="D28" i="1"/>
  <c r="G29" i="1"/>
  <c r="C128" i="1"/>
  <c r="G15" i="1"/>
  <c r="G32" i="1"/>
  <c r="G28" i="1"/>
  <c r="G30" i="1"/>
  <c r="G34" i="1"/>
</calcChain>
</file>

<file path=xl/comments1.xml><?xml version="1.0" encoding="utf-8"?>
<comments xmlns="http://schemas.openxmlformats.org/spreadsheetml/2006/main">
  <authors>
    <author>licentie</author>
  </authors>
  <commentList>
    <comment ref="D16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<sst xmlns="http://schemas.openxmlformats.org/spreadsheetml/2006/main" count="55" uniqueCount="39">
  <si>
    <t>Dossier</t>
  </si>
  <si>
    <t>Client</t>
  </si>
  <si>
    <t>ancienne inscription</t>
  </si>
  <si>
    <t>Principal</t>
  </si>
  <si>
    <t>Accessoires</t>
  </si>
  <si>
    <t>Base</t>
  </si>
  <si>
    <t>Nouvelle inscription</t>
  </si>
  <si>
    <t>Quantième acte? 1 ou 2</t>
  </si>
  <si>
    <t>------------------------------------------------------------------------------------------------</t>
  </si>
  <si>
    <t>Honoraires</t>
  </si>
  <si>
    <t>droits d'enregistrement acte</t>
  </si>
  <si>
    <t>(TVA)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</si>
  <si>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</si>
  <si>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</si>
  <si>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</si>
  <si>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</si>
  <si>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</si>
  <si>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</si>
  <si>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</si>
  <si>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</si>
  <si>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Total frais</t>
  </si>
  <si>
    <t>Total</t>
  </si>
  <si>
    <t>Ensemble</t>
  </si>
  <si>
    <t>plus TVA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</si>
  <si>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</si>
  <si>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</si>
  <si>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</si>
  <si>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</si>
  <si>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</si>
  <si>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</si>
  <si>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</si>
  <si>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</si>
  <si>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</si>
  <si>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Loon hypotheekbewaarder doorhaling</t>
  </si>
  <si>
    <t>Basis</t>
  </si>
  <si>
    <t>Totaal Ereloon</t>
  </si>
  <si>
    <t>décompte client</t>
  </si>
  <si>
    <t>Livret</t>
  </si>
  <si>
    <t>TRANSFERT D'HYPOTHÈQUE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</si>
</sst>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.00\ [$EUR]"/>
    <numFmt numFmtId="167" formatCode="#,##0&quot; Fr&quot;;\-#,##0&quot; Fr&quot;"/>
    <numFmt numFmtId="168" formatCode="#,##0&quot; BF&quot;;\-#,##0&quot; BF&quot;"/>
    <numFmt numFmtId="169" formatCode="0.000%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</numFmts>
  <fonts count="14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21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9" fillId="0" borderId="0">
      <protection locked="0"/>
    </xf>
    <xf numFmtId="172" fontId="1" fillId="0" borderId="0" applyFont="0" applyFill="0" applyBorder="0" applyAlignment="0" applyProtection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9" fillId="0" borderId="0">
      <protection locked="0"/>
    </xf>
    <xf numFmtId="177" fontId="10" fillId="0" borderId="0">
      <protection locked="0"/>
    </xf>
    <xf numFmtId="177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8" fontId="9" fillId="0" borderId="0">
      <protection locked="0"/>
    </xf>
    <xf numFmtId="0" fontId="11" fillId="0" borderId="0"/>
    <xf numFmtId="0" fontId="12" fillId="0" borderId="0"/>
    <xf numFmtId="0" fontId="1" fillId="0" borderId="0"/>
    <xf numFmtId="0" fontId="12" fillId="0" borderId="0"/>
    <xf numFmtId="177" fontId="9" fillId="0" borderId="1">
      <protection locked="0"/>
    </xf>
    <xf numFmtId="0" fontId="13" fillId="0" borderId="14" applyNumberFormat="0" applyFill="0" applyAlignment="0" applyProtection="0"/>
  </cellStyleXfs>
  <cellXfs count="69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4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3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ont="1" applyFill="1" applyBorder="1" applyAlignment="1" applyProtection="1">
      <protection hidden="1"/>
    </xf>
    <xf numFmtId="0" fontId="1" fillId="2" borderId="0" xfId="13" applyFill="1" applyProtection="1">
      <protection hidden="1"/>
    </xf>
    <xf numFmtId="165" fontId="1" fillId="2" borderId="0" xfId="13" applyNumberFormat="1" applyFill="1" applyProtection="1">
      <protection hidden="1"/>
    </xf>
    <xf numFmtId="0" fontId="5" fillId="3" borderId="3" xfId="13" applyFont="1" applyFill="1" applyBorder="1" applyAlignment="1" applyProtection="1">
      <alignment horizontal="left"/>
      <protection hidden="1"/>
    </xf>
    <xf numFmtId="0" fontId="5" fillId="3" borderId="4" xfId="13" applyFont="1" applyFill="1" applyBorder="1" applyAlignment="1" applyProtection="1">
      <alignment horizontal="right"/>
      <protection hidden="1"/>
    </xf>
    <xf numFmtId="0" fontId="5" fillId="3" borderId="5" xfId="13" applyFont="1" applyFill="1" applyBorder="1" applyAlignment="1" applyProtection="1">
      <alignment horizontal="right"/>
      <protection hidden="1"/>
    </xf>
    <xf numFmtId="0" fontId="1" fillId="2" borderId="6" xfId="13" applyFill="1" applyBorder="1" applyAlignment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7" xfId="13" applyFill="1" applyBorder="1" applyAlignment="1" applyProtection="1">
      <protection hidden="1"/>
    </xf>
    <xf numFmtId="0" fontId="1" fillId="2" borderId="8" xfId="13" applyFill="1" applyBorder="1" applyAlignment="1" applyProtection="1">
      <protection hidden="1"/>
    </xf>
    <xf numFmtId="0" fontId="1" fillId="2" borderId="9" xfId="13" applyFill="1" applyBorder="1" applyAlignment="1" applyProtection="1">
      <protection hidden="1"/>
    </xf>
    <xf numFmtId="0" fontId="1" fillId="2" borderId="10" xfId="13" applyFill="1" applyBorder="1" applyAlignment="1" applyProtection="1">
      <protection hidden="1"/>
    </xf>
    <xf numFmtId="164" fontId="1" fillId="2" borderId="0" xfId="13" applyNumberFormat="1" applyFill="1" applyProtection="1">
      <protection hidden="1"/>
    </xf>
    <xf numFmtId="0" fontId="6" fillId="4" borderId="11" xfId="13" applyFont="1" applyFill="1" applyBorder="1" applyAlignment="1" applyProtection="1">
      <alignment horizontal="left"/>
      <protection hidden="1"/>
    </xf>
    <xf numFmtId="167" fontId="7" fillId="4" borderId="11" xfId="13" applyNumberFormat="1" applyFont="1" applyFill="1" applyBorder="1" applyProtection="1">
      <protection hidden="1"/>
    </xf>
    <xf numFmtId="168" fontId="7" fillId="4" borderId="0" xfId="13" applyNumberFormat="1" applyFont="1" applyFill="1" applyProtection="1">
      <protection hidden="1"/>
    </xf>
    <xf numFmtId="0" fontId="7" fillId="4" borderId="0" xfId="13" applyFont="1" applyFill="1" applyProtection="1">
      <protection hidden="1"/>
    </xf>
    <xf numFmtId="166" fontId="7" fillId="4" borderId="11" xfId="13" applyNumberFormat="1" applyFont="1" applyFill="1" applyBorder="1" applyProtection="1">
      <protection hidden="1"/>
    </xf>
    <xf numFmtId="168" fontId="7" fillId="4" borderId="11" xfId="13" applyNumberFormat="1" applyFont="1" applyFill="1" applyBorder="1" applyProtection="1">
      <protection hidden="1"/>
    </xf>
    <xf numFmtId="169" fontId="7" fillId="4" borderId="11" xfId="13" applyNumberFormat="1" applyFont="1" applyFill="1" applyBorder="1" applyProtection="1">
      <protection hidden="1"/>
    </xf>
    <xf numFmtId="169" fontId="7" fillId="4" borderId="12" xfId="13" applyNumberFormat="1" applyFont="1" applyFill="1" applyBorder="1" applyProtection="1">
      <protection hidden="1"/>
    </xf>
    <xf numFmtId="170" fontId="7" fillId="4" borderId="11" xfId="13" applyNumberFormat="1" applyFont="1" applyFill="1" applyBorder="1" applyProtection="1">
      <protection hidden="1"/>
    </xf>
    <xf numFmtId="168" fontId="6" fillId="4" borderId="11" xfId="13" applyNumberFormat="1" applyFont="1" applyFill="1" applyBorder="1" applyAlignment="1" applyProtection="1">
      <alignment horizontal="center"/>
      <protection hidden="1"/>
    </xf>
    <xf numFmtId="168" fontId="6" fillId="4" borderId="0" xfId="13" applyNumberFormat="1" applyFont="1" applyFill="1" applyBorder="1" applyAlignment="1" applyProtection="1">
      <alignment horizontal="center"/>
      <protection hidden="1"/>
    </xf>
    <xf numFmtId="166" fontId="6" fillId="4" borderId="11" xfId="13" applyNumberFormat="1" applyFont="1" applyFill="1" applyBorder="1" applyProtection="1">
      <protection hidden="1"/>
    </xf>
    <xf numFmtId="166" fontId="6" fillId="4" borderId="0" xfId="13" applyNumberFormat="1" applyFont="1" applyFill="1" applyBorder="1" applyProtection="1">
      <protection hidden="1"/>
    </xf>
    <xf numFmtId="0" fontId="1" fillId="2" borderId="0" xfId="13" applyFill="1" applyBorder="1"/>
    <xf numFmtId="0" fontId="1" fillId="2" borderId="0" xfId="13" applyFill="1" applyBorder="1" applyProtection="1">
      <protection hidden="1"/>
    </xf>
    <xf numFmtId="0" fontId="1" fillId="5" borderId="0" xfId="13" applyNumberForma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left"/>
      <protection hidden="1"/>
    </xf>
    <xf numFmtId="0" fontId="1" fillId="6" borderId="0" xfId="13" applyFont="1" applyFill="1" applyBorder="1" applyAlignment="1" applyProtection="1">
      <alignment horizontal="left"/>
      <protection locked="0" hidden="1"/>
    </xf>
    <xf numFmtId="0" fontId="1" fillId="6" borderId="0" xfId="13" applyFill="1" applyBorder="1" applyAlignment="1" applyProtection="1">
      <alignment horizontal="left"/>
      <protection hidden="1"/>
    </xf>
    <xf numFmtId="0" fontId="3" fillId="7" borderId="0" xfId="13" applyFont="1" applyFill="1" applyBorder="1" applyAlignment="1" applyProtection="1">
      <alignment horizontal="left"/>
      <protection hidden="1"/>
    </xf>
    <xf numFmtId="0" fontId="3" fillId="8" borderId="0" xfId="13" applyFont="1" applyFill="1" applyBorder="1" applyAlignment="1" applyProtection="1">
      <alignment horizontal="left"/>
      <protection hidden="1"/>
    </xf>
    <xf numFmtId="0" fontId="1" fillId="5" borderId="0" xfId="13" applyFill="1" applyBorder="1" applyAlignment="1" applyProtection="1">
      <alignment horizontal="center"/>
      <protection locked="0" hidden="1"/>
    </xf>
    <xf numFmtId="164" fontId="2" fillId="2" borderId="0" xfId="13" applyNumberFormat="1" applyFont="1" applyFill="1" applyBorder="1" applyAlignment="1" applyProtection="1">
      <protection hidden="1"/>
    </xf>
    <xf numFmtId="0" fontId="4" fillId="2" borderId="0" xfId="9" applyFill="1" applyAlignment="1" applyProtection="1">
      <protection hidden="1"/>
    </xf>
    <xf numFmtId="3" fontId="4" fillId="2" borderId="0" xfId="9" applyNumberFormat="1" applyFill="1" applyAlignment="1" applyProtection="1">
      <protection hidden="1"/>
    </xf>
    <xf numFmtId="0" fontId="2" fillId="9" borderId="2" xfId="13" applyFont="1" applyFill="1" applyBorder="1" applyAlignment="1" applyProtection="1">
      <alignment horizontal="left"/>
      <protection hidden="1"/>
    </xf>
    <xf numFmtId="179" fontId="1" fillId="7" borderId="0" xfId="13" applyNumberFormat="1" applyFill="1" applyBorder="1" applyAlignment="1" applyProtection="1">
      <alignment horizontal="right"/>
      <protection locked="0" hidden="1"/>
    </xf>
    <xf numFmtId="179" fontId="1" fillId="10" borderId="0" xfId="13" applyNumberFormat="1" applyFill="1" applyBorder="1" applyAlignment="1" applyProtection="1">
      <alignment horizontal="right"/>
      <protection hidden="1"/>
    </xf>
    <xf numFmtId="179" fontId="1" fillId="8" borderId="0" xfId="13" applyNumberFormat="1" applyFill="1" applyBorder="1" applyAlignment="1" applyProtection="1">
      <alignment horizontal="right"/>
      <protection locked="0" hidden="1"/>
    </xf>
    <xf numFmtId="179" fontId="1" fillId="11" borderId="0" xfId="13" applyNumberFormat="1" applyFill="1" applyBorder="1" applyAlignment="1" applyProtection="1">
      <alignment horizontal="right"/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5" borderId="0" xfId="13" applyNumberFormat="1" applyFill="1" applyBorder="1" applyAlignment="1" applyProtection="1">
      <alignment horizontal="right"/>
      <protection hidden="1"/>
    </xf>
    <xf numFmtId="179" fontId="1" fillId="5" borderId="0" xfId="13" applyNumberFormat="1" applyFill="1" applyBorder="1" applyAlignment="1" applyProtection="1">
      <alignment horizontal="right"/>
      <protection locked="0" hidden="1"/>
    </xf>
    <xf numFmtId="179" fontId="1" fillId="6" borderId="0" xfId="13" applyNumberFormat="1" applyFill="1" applyBorder="1" applyAlignment="1" applyProtection="1">
      <alignment horizontal="right"/>
      <protection hidden="1"/>
    </xf>
    <xf numFmtId="179" fontId="1" fillId="5" borderId="0" xfId="13" applyNumberFormat="1" applyFont="1" applyFill="1" applyBorder="1" applyAlignment="1" applyProtection="1">
      <alignment horizontal="right"/>
      <protection locked="0"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9" borderId="0" xfId="13" applyNumberFormat="1" applyFont="1" applyFill="1" applyBorder="1" applyAlignment="1" applyProtection="1">
      <alignment horizontal="right"/>
      <protection hidden="1"/>
    </xf>
    <xf numFmtId="179" fontId="1" fillId="9" borderId="0" xfId="13" applyNumberFormat="1" applyFill="1" applyBorder="1" applyAlignment="1" applyProtection="1">
      <alignment horizontal="right"/>
      <protection hidden="1"/>
    </xf>
    <xf numFmtId="179" fontId="1" fillId="13" borderId="0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14" borderId="0" xfId="13" applyNumberFormat="1" applyFill="1" applyAlignment="1" applyProtection="1">
      <alignment horizontal="right"/>
      <protection hidden="1"/>
    </xf>
    <xf numFmtId="179" fontId="2" fillId="15" borderId="13" xfId="13" applyNumberFormat="1" applyFon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THDEC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zoomScaleNormal="100" workbookViewId="0">
      <selection activeCell="B2" sqref="B2"/>
    </sheetView>
  </sheetViews>
  <sheetFormatPr defaultRowHeight="12.75" x14ac:dyDescent="0.2"/>
  <cols>
    <col min="1" max="1" width="41" style="4" bestFit="1" customWidth="1"/>
    <col min="2" max="2" width="9.140625" style="4"/>
    <col min="3" max="3" width="16.5703125" style="4" bestFit="1" customWidth="1"/>
    <col min="4" max="4" width="21.28515625" style="4" bestFit="1" customWidth="1"/>
    <col min="5" max="5" width="13.28515625" style="4" bestFit="1" customWidth="1"/>
    <col min="6" max="6" width="12.28515625" style="4" bestFit="1" customWidth="1"/>
    <col min="7" max="7" width="20" style="4" customWidth="1"/>
    <col min="8" max="16384" width="9.140625" style="4"/>
  </cols>
  <sheetData>
    <row r="1" spans="1:7" ht="13.5" thickTop="1" x14ac:dyDescent="0.2">
      <c r="A1" s="52" t="s">
        <v>38</v>
      </c>
      <c r="B1" s="1"/>
      <c r="C1" s="1"/>
      <c r="D1" s="1"/>
      <c r="E1" s="2"/>
      <c r="F1" s="3"/>
      <c r="G1" s="3"/>
    </row>
    <row r="2" spans="1:7" x14ac:dyDescent="0.2">
      <c r="A2" s="5" t="s">
        <v>0</v>
      </c>
      <c r="B2" s="42">
        <v>0</v>
      </c>
      <c r="C2" s="43"/>
      <c r="D2" s="7"/>
      <c r="E2" s="8"/>
      <c r="F2" s="8"/>
      <c r="G2" s="8"/>
    </row>
    <row r="3" spans="1:7" x14ac:dyDescent="0.2">
      <c r="A3" s="5" t="s">
        <v>1</v>
      </c>
      <c r="B3" s="44"/>
      <c r="C3" s="45"/>
      <c r="D3" s="7"/>
      <c r="E3" s="8"/>
      <c r="F3" s="8"/>
      <c r="G3" s="9"/>
    </row>
    <row r="4" spans="1:7" x14ac:dyDescent="0.2">
      <c r="A4" s="46" t="s">
        <v>2</v>
      </c>
      <c r="B4" s="8" t="s">
        <v>3</v>
      </c>
      <c r="C4" s="8"/>
      <c r="D4" s="53">
        <v>0</v>
      </c>
      <c r="E4" s="8"/>
      <c r="F4" s="8"/>
      <c r="G4" s="8"/>
    </row>
    <row r="5" spans="1:7" x14ac:dyDescent="0.2">
      <c r="A5" s="6"/>
      <c r="B5" s="8" t="s">
        <v>4</v>
      </c>
      <c r="C5" s="8"/>
      <c r="D5" s="53">
        <v>0</v>
      </c>
      <c r="E5" s="40"/>
      <c r="F5" s="40"/>
      <c r="G5" s="40"/>
    </row>
    <row r="6" spans="1:7" x14ac:dyDescent="0.2">
      <c r="A6" s="6"/>
      <c r="B6" s="8" t="s">
        <v>5</v>
      </c>
      <c r="C6" s="8"/>
      <c r="D6" s="54">
        <f>SUM(D4:D5)</f>
        <v>0</v>
      </c>
      <c r="E6" s="40"/>
      <c r="F6" s="40"/>
      <c r="G6" s="40"/>
    </row>
    <row r="7" spans="1:7" x14ac:dyDescent="0.2">
      <c r="A7" s="6"/>
      <c r="B7" s="8"/>
      <c r="C7" s="8"/>
      <c r="D7" s="8"/>
      <c r="E7" s="40"/>
      <c r="F7" s="40"/>
      <c r="G7" s="40"/>
    </row>
    <row r="8" spans="1:7" x14ac:dyDescent="0.2">
      <c r="A8" s="47" t="s">
        <v>6</v>
      </c>
      <c r="B8" s="8" t="s">
        <v>3</v>
      </c>
      <c r="C8" s="8"/>
      <c r="D8" s="55">
        <v>0</v>
      </c>
      <c r="E8" s="40"/>
      <c r="F8" s="40"/>
      <c r="G8" s="40"/>
    </row>
    <row r="9" spans="1:7" x14ac:dyDescent="0.2">
      <c r="A9" s="10"/>
      <c r="B9" s="8" t="s">
        <v>4</v>
      </c>
      <c r="C9" s="8"/>
      <c r="D9" s="55">
        <v>0</v>
      </c>
      <c r="E9" s="40"/>
      <c r="F9" s="40"/>
      <c r="G9" s="40"/>
    </row>
    <row r="10" spans="1:7" x14ac:dyDescent="0.2">
      <c r="A10" s="10"/>
      <c r="B10" s="8" t="s">
        <v>5</v>
      </c>
      <c r="C10" s="8"/>
      <c r="D10" s="56">
        <f>SUM(D8:D9)</f>
        <v>0</v>
      </c>
      <c r="E10" s="40"/>
      <c r="F10" s="40"/>
      <c r="G10" s="40"/>
    </row>
    <row r="11" spans="1:7" x14ac:dyDescent="0.2">
      <c r="A11" s="5"/>
      <c r="B11" s="11"/>
      <c r="C11" s="6"/>
      <c r="D11" s="40"/>
      <c r="E11" s="40"/>
      <c r="F11" s="40"/>
      <c r="G11" s="40"/>
    </row>
    <row r="12" spans="1:7" x14ac:dyDescent="0.2">
      <c r="A12" s="5" t="s">
        <v>7</v>
      </c>
      <c r="B12" s="48">
        <v>1</v>
      </c>
      <c r="C12" s="7"/>
      <c r="D12" s="40"/>
      <c r="E12" s="40"/>
      <c r="F12" s="8"/>
      <c r="G12" s="8"/>
    </row>
    <row r="13" spans="1:7" x14ac:dyDescent="0.2">
      <c r="A13" s="12" t="s">
        <v>8</v>
      </c>
      <c r="B13" s="7"/>
      <c r="C13" s="7"/>
      <c r="D13" s="7"/>
      <c r="E13" s="8"/>
      <c r="F13" s="8"/>
      <c r="G13" s="8"/>
    </row>
    <row r="14" spans="1:7" x14ac:dyDescent="0.2">
      <c r="A14" s="6"/>
      <c r="B14" s="6"/>
      <c r="C14" s="6"/>
      <c r="D14" s="13"/>
      <c r="E14" s="8"/>
      <c r="F14" s="8" t="s">
        <v>9</v>
      </c>
      <c r="G14" s="58">
        <f>IF(D10&gt;D6,E130+(E143-E156),E118)</f>
        <v>0</v>
      </c>
    </row>
    <row r="15" spans="1:7" x14ac:dyDescent="0.2">
      <c r="A15" s="5" t="s">
        <v>10</v>
      </c>
      <c r="B15" s="6"/>
      <c r="C15" s="6"/>
      <c r="D15" s="58">
        <f>G71</f>
        <v>75</v>
      </c>
      <c r="E15" s="8"/>
      <c r="F15" s="14" t="s">
        <v>11</v>
      </c>
      <c r="G15" s="60">
        <f>G14*21/100</f>
        <v>0</v>
      </c>
    </row>
    <row r="16" spans="1:7" x14ac:dyDescent="0.2">
      <c r="A16" s="5" t="s">
        <v>12</v>
      </c>
      <c r="B16" s="6"/>
      <c r="C16" s="6"/>
      <c r="D16" s="59">
        <v>0</v>
      </c>
      <c r="E16" s="8"/>
      <c r="F16" s="8"/>
      <c r="G16" s="8"/>
    </row>
    <row r="17" spans="1:7" x14ac:dyDescent="0.2">
      <c r="A17" s="5" t="s">
        <v>13</v>
      </c>
      <c r="B17" s="6"/>
      <c r="C17" s="57">
        <f>(A65+ROUNDDOWN((D4+D5-1)/C66,0)*A66)</f>
        <v>67.31</v>
      </c>
      <c r="D17" s="41"/>
      <c r="E17" s="8"/>
      <c r="F17" s="8"/>
      <c r="G17" s="8"/>
    </row>
    <row r="18" spans="1:7" x14ac:dyDescent="0.2">
      <c r="A18" s="5" t="s">
        <v>14</v>
      </c>
      <c r="B18" s="6"/>
      <c r="C18" s="57">
        <f>(A78+ROUNDDOWN((D8+D9-1)/C79,0)*A79)</f>
        <v>117.11</v>
      </c>
      <c r="D18" s="41"/>
      <c r="E18" s="8"/>
      <c r="F18" s="8"/>
      <c r="G18" s="8"/>
    </row>
    <row r="19" spans="1:7" x14ac:dyDescent="0.2">
      <c r="A19" s="5" t="s">
        <v>15</v>
      </c>
      <c r="B19" s="6"/>
      <c r="C19" s="57">
        <f>IF(D10&gt;D6,(D10-D6)*0.3%,0)</f>
        <v>0</v>
      </c>
      <c r="D19" s="41"/>
      <c r="E19" s="8"/>
      <c r="F19" s="8"/>
      <c r="G19" s="8"/>
    </row>
    <row r="20" spans="1:7" x14ac:dyDescent="0.2">
      <c r="A20" s="5" t="s">
        <v>16</v>
      </c>
      <c r="B20" s="6"/>
      <c r="C20" s="6"/>
      <c r="D20" s="58">
        <f>D86+C19</f>
        <v>220</v>
      </c>
      <c r="E20" s="8"/>
      <c r="F20" s="8"/>
      <c r="G20" s="8"/>
    </row>
    <row r="21" spans="1:7" x14ac:dyDescent="0.2">
      <c r="A21" s="5" t="s">
        <v>17</v>
      </c>
      <c r="B21" s="6"/>
      <c r="C21" s="6"/>
      <c r="D21" s="58">
        <v>0</v>
      </c>
      <c r="E21" s="8"/>
      <c r="F21" s="8"/>
      <c r="G21" s="8"/>
    </row>
    <row r="22" spans="1:7" x14ac:dyDescent="0.2">
      <c r="A22" s="6"/>
      <c r="B22" s="6"/>
      <c r="C22" s="14" t="s">
        <v>11</v>
      </c>
      <c r="D22" s="60">
        <f>D21*21/100</f>
        <v>0</v>
      </c>
      <c r="E22" s="8"/>
      <c r="F22" s="8"/>
      <c r="G22" s="8"/>
    </row>
    <row r="23" spans="1:7" x14ac:dyDescent="0.2">
      <c r="A23" s="5" t="s">
        <v>18</v>
      </c>
      <c r="B23" s="6"/>
      <c r="C23" s="6"/>
      <c r="D23" s="61">
        <f>IF(B12=1,770,710)</f>
        <v>770</v>
      </c>
      <c r="E23" s="8"/>
      <c r="F23" s="8"/>
      <c r="G23" s="8"/>
    </row>
    <row r="24" spans="1:7" x14ac:dyDescent="0.2">
      <c r="A24" s="6"/>
      <c r="B24" s="6"/>
      <c r="C24" s="14" t="s">
        <v>11</v>
      </c>
      <c r="D24" s="60">
        <f>D23*21/100</f>
        <v>161.69999999999999</v>
      </c>
      <c r="E24" s="8"/>
      <c r="F24" s="8"/>
      <c r="G24" s="8"/>
    </row>
    <row r="25" spans="1:7" x14ac:dyDescent="0.2">
      <c r="A25" s="5" t="s">
        <v>19</v>
      </c>
      <c r="B25" s="6"/>
      <c r="C25" s="5"/>
      <c r="D25" s="59">
        <v>0</v>
      </c>
      <c r="E25" s="8"/>
      <c r="F25" s="8"/>
      <c r="G25" s="8"/>
    </row>
    <row r="26" spans="1:7" x14ac:dyDescent="0.2">
      <c r="A26" s="6"/>
      <c r="B26" s="6"/>
      <c r="C26" s="14" t="s">
        <v>11</v>
      </c>
      <c r="D26" s="60">
        <f>D25*21/100</f>
        <v>0</v>
      </c>
      <c r="E26" s="8"/>
      <c r="F26" s="8"/>
      <c r="G26" s="8"/>
    </row>
    <row r="27" spans="1:7" x14ac:dyDescent="0.2">
      <c r="A27" s="6"/>
      <c r="B27" s="6"/>
      <c r="C27" s="6"/>
      <c r="D27" s="62"/>
      <c r="E27" s="8"/>
      <c r="F27" s="8"/>
      <c r="G27" s="8"/>
    </row>
    <row r="28" spans="1:7" x14ac:dyDescent="0.2">
      <c r="A28" s="6"/>
      <c r="B28" s="6"/>
      <c r="C28" s="6" t="s">
        <v>20</v>
      </c>
      <c r="D28" s="63">
        <f>A75</f>
        <v>1065</v>
      </c>
      <c r="E28" s="8"/>
      <c r="F28" s="8" t="s">
        <v>21</v>
      </c>
      <c r="G28" s="64">
        <f>G14</f>
        <v>0</v>
      </c>
    </row>
    <row r="29" spans="1:7" x14ac:dyDescent="0.2">
      <c r="A29" s="6"/>
      <c r="B29" s="6"/>
      <c r="C29" s="6"/>
      <c r="D29" s="6"/>
      <c r="E29" s="8"/>
      <c r="F29" s="8" t="s">
        <v>20</v>
      </c>
      <c r="G29" s="64">
        <f>D28</f>
        <v>1065</v>
      </c>
    </row>
    <row r="30" spans="1:7" x14ac:dyDescent="0.2">
      <c r="A30" s="6"/>
      <c r="B30" s="6"/>
      <c r="C30" s="6"/>
      <c r="D30" s="6"/>
      <c r="E30" s="8"/>
      <c r="F30" s="8" t="s">
        <v>22</v>
      </c>
      <c r="G30" s="65">
        <f>SUM(G28+D28)</f>
        <v>1065</v>
      </c>
    </row>
    <row r="31" spans="1:7" x14ac:dyDescent="0.2">
      <c r="A31" s="15"/>
      <c r="B31" s="15"/>
      <c r="C31" s="15"/>
      <c r="D31" s="15"/>
      <c r="E31" s="15"/>
      <c r="F31" s="15"/>
      <c r="G31" s="66"/>
    </row>
    <row r="32" spans="1:7" x14ac:dyDescent="0.2">
      <c r="A32" s="15"/>
      <c r="B32" s="15"/>
      <c r="C32" s="15"/>
      <c r="D32" s="15"/>
      <c r="E32" s="15"/>
      <c r="F32" s="14" t="s">
        <v>23</v>
      </c>
      <c r="G32" s="67">
        <f>D22+D24+D26+G15</f>
        <v>161.69999999999999</v>
      </c>
    </row>
    <row r="33" spans="1:7" ht="13.5" thickBot="1" x14ac:dyDescent="0.25">
      <c r="A33" s="15"/>
      <c r="B33" s="15"/>
      <c r="C33" s="15"/>
      <c r="D33" s="15"/>
      <c r="E33" s="15"/>
      <c r="F33" s="15"/>
      <c r="G33" s="66"/>
    </row>
    <row r="34" spans="1:7" ht="14.25" thickTop="1" thickBot="1" x14ac:dyDescent="0.25">
      <c r="A34" s="15"/>
      <c r="B34" s="15"/>
      <c r="C34" s="15"/>
      <c r="D34" s="15"/>
      <c r="E34" s="15"/>
      <c r="F34" s="49" t="s">
        <v>24</v>
      </c>
      <c r="G34" s="68">
        <f>SUM(G30:G32)</f>
        <v>1226.7</v>
      </c>
    </row>
    <row r="35" spans="1:7" ht="13.5" thickTop="1" x14ac:dyDescent="0.2">
      <c r="A35" s="15"/>
      <c r="B35" s="15"/>
      <c r="C35" s="15"/>
      <c r="D35" s="15"/>
      <c r="E35" s="15"/>
      <c r="F35" s="15"/>
      <c r="G35" s="15"/>
    </row>
    <row r="36" spans="1:7" x14ac:dyDescent="0.2">
      <c r="A36" s="15"/>
      <c r="B36" s="15"/>
      <c r="C36" s="15"/>
      <c r="D36" s="15"/>
      <c r="E36" s="15"/>
      <c r="F36" s="15"/>
      <c r="G36" s="15"/>
    </row>
    <row r="37" spans="1:7" x14ac:dyDescent="0.2">
      <c r="A37" s="15"/>
      <c r="B37" s="15"/>
      <c r="C37" s="15"/>
      <c r="D37" s="51" t="s">
        <v>36</v>
      </c>
      <c r="E37" s="15"/>
      <c r="F37" s="15"/>
      <c r="G37" s="15"/>
    </row>
    <row r="38" spans="1:7" x14ac:dyDescent="0.2">
      <c r="A38" s="15"/>
      <c r="B38" s="15"/>
      <c r="C38" s="15"/>
      <c r="D38" s="15"/>
      <c r="E38" s="15"/>
      <c r="F38" s="15"/>
      <c r="G38" s="15"/>
    </row>
    <row r="39" spans="1:7" x14ac:dyDescent="0.2">
      <c r="A39" s="15"/>
      <c r="B39" s="15"/>
      <c r="C39" s="15"/>
      <c r="D39" s="50" t="s">
        <v>37</v>
      </c>
      <c r="E39" s="15"/>
      <c r="F39" s="15"/>
      <c r="G39" s="15"/>
    </row>
    <row r="40" spans="1:7" x14ac:dyDescent="0.2">
      <c r="A40" s="15"/>
      <c r="B40" s="15"/>
      <c r="C40" s="15"/>
      <c r="D40" s="15"/>
      <c r="E40" s="15"/>
      <c r="F40" s="15"/>
      <c r="G40" s="15"/>
    </row>
    <row r="41" spans="1:7" x14ac:dyDescent="0.2">
      <c r="A41" s="15"/>
      <c r="B41" s="15"/>
      <c r="C41" s="15"/>
      <c r="D41" s="15"/>
      <c r="E41" s="15"/>
      <c r="F41" s="15"/>
      <c r="G41" s="15"/>
    </row>
    <row r="42" spans="1:7" x14ac:dyDescent="0.2">
      <c r="A42" s="15"/>
      <c r="B42" s="15"/>
      <c r="C42" s="15"/>
      <c r="D42" s="15"/>
      <c r="E42" s="15"/>
      <c r="F42" s="15"/>
      <c r="G42" s="15"/>
    </row>
    <row r="43" spans="1:7" x14ac:dyDescent="0.2">
      <c r="A43" s="15"/>
      <c r="B43" s="15"/>
      <c r="C43" s="15"/>
      <c r="D43" s="15"/>
      <c r="E43" s="15"/>
      <c r="F43" s="15"/>
      <c r="G43" s="15"/>
    </row>
    <row r="44" spans="1:7" x14ac:dyDescent="0.2">
      <c r="A44" s="15"/>
      <c r="B44" s="15"/>
      <c r="C44" s="15"/>
      <c r="D44" s="15"/>
      <c r="E44" s="15"/>
      <c r="F44" s="15"/>
      <c r="G44" s="15"/>
    </row>
    <row r="45" spans="1:7" x14ac:dyDescent="0.2">
      <c r="A45" s="15"/>
      <c r="B45" s="15"/>
      <c r="C45" s="15"/>
      <c r="D45" s="15"/>
      <c r="E45" s="15"/>
      <c r="F45" s="15"/>
      <c r="G45" s="15"/>
    </row>
    <row r="46" spans="1:7" x14ac:dyDescent="0.2">
      <c r="A46" s="15"/>
      <c r="B46" s="15"/>
      <c r="C46" s="15"/>
      <c r="D46" s="15"/>
      <c r="E46" s="15"/>
      <c r="F46" s="15"/>
      <c r="G46" s="15"/>
    </row>
    <row r="47" spans="1:7" x14ac:dyDescent="0.2">
      <c r="A47" s="15"/>
      <c r="B47" s="15"/>
      <c r="C47" s="15"/>
      <c r="D47" s="15"/>
      <c r="E47" s="15"/>
      <c r="F47" s="15"/>
      <c r="G47" s="15"/>
    </row>
    <row r="48" spans="1:7" x14ac:dyDescent="0.2">
      <c r="A48" s="15"/>
      <c r="B48" s="15"/>
      <c r="C48" s="15"/>
      <c r="D48" s="15"/>
      <c r="E48" s="15"/>
      <c r="F48" s="15"/>
      <c r="G48" s="15"/>
    </row>
    <row r="49" spans="1:11" x14ac:dyDescent="0.2">
      <c r="A49" s="15"/>
      <c r="B49" s="15"/>
      <c r="C49" s="15"/>
      <c r="D49" s="15"/>
      <c r="E49" s="15"/>
      <c r="F49" s="15"/>
      <c r="G49" s="15"/>
    </row>
    <row r="50" spans="1:11" x14ac:dyDescent="0.2">
      <c r="A50" s="15"/>
      <c r="B50" s="15"/>
      <c r="C50" s="15"/>
      <c r="D50" s="15"/>
      <c r="E50" s="15"/>
      <c r="F50" s="15"/>
      <c r="G50" s="15"/>
    </row>
    <row r="51" spans="1:11" x14ac:dyDescent="0.2">
      <c r="A51" s="15"/>
      <c r="B51" s="15"/>
      <c r="C51" s="15"/>
      <c r="D51" s="15"/>
      <c r="E51" s="15"/>
      <c r="F51" s="15"/>
      <c r="G51" s="15"/>
    </row>
    <row r="52" spans="1:11" x14ac:dyDescent="0.2">
      <c r="A52" s="15"/>
      <c r="B52" s="15"/>
      <c r="C52" s="15"/>
      <c r="D52" s="15"/>
      <c r="E52" s="15"/>
      <c r="F52" s="15"/>
      <c r="G52" s="15"/>
    </row>
    <row r="53" spans="1:11" x14ac:dyDescent="0.2">
      <c r="A53" s="15"/>
      <c r="B53" s="15"/>
      <c r="C53" s="15"/>
      <c r="D53" s="15"/>
      <c r="E53" s="15"/>
      <c r="F53" s="15"/>
      <c r="G53" s="15"/>
    </row>
    <row r="54" spans="1:11" x14ac:dyDescent="0.2">
      <c r="A54" s="15"/>
      <c r="B54" s="15"/>
      <c r="C54" s="15"/>
      <c r="D54" s="15"/>
      <c r="E54" s="15"/>
      <c r="F54" s="15"/>
      <c r="G54" s="15"/>
    </row>
    <row r="55" spans="1:11" x14ac:dyDescent="0.2">
      <c r="A55" s="15"/>
      <c r="B55" s="15"/>
      <c r="C55" s="15"/>
      <c r="D55" s="15"/>
      <c r="E55" s="15"/>
      <c r="F55" s="15"/>
      <c r="G55" s="15"/>
    </row>
    <row r="56" spans="1:11" x14ac:dyDescent="0.2">
      <c r="A56" s="15"/>
      <c r="B56" s="15"/>
      <c r="C56" s="15"/>
      <c r="D56" s="15"/>
      <c r="E56" s="15"/>
      <c r="F56" s="15"/>
      <c r="G56" s="15"/>
    </row>
    <row r="57" spans="1:11" x14ac:dyDescent="0.2">
      <c r="A57" s="15"/>
      <c r="B57" s="15"/>
      <c r="C57" s="15"/>
      <c r="D57" s="15"/>
      <c r="E57" s="15"/>
      <c r="F57" s="15"/>
      <c r="G57" s="15"/>
    </row>
    <row r="58" spans="1:11" x14ac:dyDescent="0.2">
      <c r="A58" s="15"/>
      <c r="B58" s="15"/>
      <c r="C58" s="15"/>
      <c r="D58" s="15"/>
      <c r="E58" s="15"/>
      <c r="F58" s="15"/>
      <c r="G58" s="15"/>
    </row>
    <row r="59" spans="1:11" x14ac:dyDescent="0.2">
      <c r="A59" s="15"/>
      <c r="B59" s="15"/>
      <c r="C59" s="15"/>
      <c r="D59" s="15"/>
      <c r="E59" s="15"/>
      <c r="F59" s="15"/>
      <c r="G59" s="15"/>
    </row>
    <row r="60" spans="1:11" x14ac:dyDescent="0.2">
      <c r="A60" s="15"/>
      <c r="B60" s="15"/>
      <c r="C60" s="15"/>
      <c r="D60" s="15"/>
      <c r="E60" s="15"/>
      <c r="F60" s="15"/>
      <c r="G60" s="15"/>
    </row>
    <row r="61" spans="1:11" hidden="1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hidden="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ht="13.5" hidden="1" thickBo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hidden="1" x14ac:dyDescent="0.2">
      <c r="A64" s="17" t="s">
        <v>25</v>
      </c>
      <c r="B64" s="18"/>
      <c r="C64" s="18"/>
      <c r="D64" s="19"/>
      <c r="E64" s="15"/>
      <c r="F64" s="15" t="s">
        <v>26</v>
      </c>
      <c r="G64" s="15"/>
      <c r="H64" s="15"/>
      <c r="I64" s="15"/>
      <c r="J64" s="15"/>
      <c r="K64" s="15"/>
    </row>
    <row r="65" spans="1:11" hidden="1" x14ac:dyDescent="0.2">
      <c r="A65" s="20">
        <v>67.31</v>
      </c>
      <c r="B65" s="21" t="s">
        <v>27</v>
      </c>
      <c r="C65" s="21">
        <v>25000</v>
      </c>
      <c r="D65" s="22"/>
      <c r="E65" s="15"/>
      <c r="F65" s="15"/>
      <c r="G65" s="15"/>
      <c r="H65" s="15"/>
      <c r="I65" s="15"/>
      <c r="J65" s="15"/>
      <c r="K65" s="15"/>
    </row>
    <row r="66" spans="1:11" ht="13.5" hidden="1" thickBot="1" x14ac:dyDescent="0.25">
      <c r="A66" s="23">
        <v>23.56</v>
      </c>
      <c r="B66" s="24" t="s">
        <v>28</v>
      </c>
      <c r="C66" s="24">
        <v>25000</v>
      </c>
      <c r="D66" s="25" t="s">
        <v>29</v>
      </c>
      <c r="E66" s="15"/>
      <c r="F66" s="15"/>
      <c r="G66" s="15"/>
      <c r="H66" s="15"/>
      <c r="I66" s="15"/>
      <c r="J66" s="15"/>
      <c r="K66" s="15"/>
    </row>
    <row r="67" spans="1:11" hidden="1" x14ac:dyDescent="0.2">
      <c r="A67" s="15"/>
      <c r="B67" s="15"/>
      <c r="C67" s="15"/>
      <c r="D67" s="15"/>
      <c r="E67" s="15"/>
      <c r="F67" s="15"/>
      <c r="G67" s="16">
        <f>D10-D6</f>
        <v>0</v>
      </c>
      <c r="H67" s="15"/>
      <c r="I67" s="15"/>
      <c r="J67" s="15"/>
      <c r="K67" s="15"/>
    </row>
    <row r="68" spans="1:11" hidden="1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 spans="1:11" hidden="1" x14ac:dyDescent="0.2">
      <c r="A69" s="15"/>
      <c r="B69" s="15"/>
      <c r="C69" s="15"/>
      <c r="D69" s="15"/>
      <c r="E69" s="15"/>
      <c r="F69" s="15"/>
      <c r="G69" s="15">
        <f>IF(G67&gt;0,G67*0.01,75)</f>
        <v>75</v>
      </c>
      <c r="H69" s="15"/>
      <c r="I69" s="15"/>
      <c r="J69" s="15"/>
      <c r="K69" s="15"/>
    </row>
    <row r="70" spans="1:11" hidden="1" x14ac:dyDescent="0.2">
      <c r="A70" s="15" t="s">
        <v>30</v>
      </c>
      <c r="B70" s="15"/>
      <c r="C70" s="15" t="s">
        <v>31</v>
      </c>
      <c r="D70" s="15" t="s">
        <v>32</v>
      </c>
      <c r="E70" s="15"/>
      <c r="F70" s="15"/>
      <c r="G70" s="15"/>
      <c r="H70" s="15"/>
      <c r="I70" s="15"/>
      <c r="J70" s="15"/>
      <c r="K70" s="15"/>
    </row>
    <row r="71" spans="1:11" hidden="1" x14ac:dyDescent="0.2">
      <c r="A71" s="15"/>
      <c r="B71" s="15"/>
      <c r="C71" s="16">
        <f>D16</f>
        <v>0</v>
      </c>
      <c r="D71" s="15">
        <f>IF(D16=0,575,550)</f>
        <v>575</v>
      </c>
      <c r="E71" s="15"/>
      <c r="F71" s="15"/>
      <c r="G71" s="15">
        <f>IF(G69&lt;75,75,G69)</f>
        <v>75</v>
      </c>
      <c r="H71" s="15"/>
      <c r="I71" s="15"/>
      <c r="J71" s="15"/>
      <c r="K71" s="15"/>
    </row>
    <row r="72" spans="1:11" hidden="1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 spans="1:11" hidden="1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hidden="1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hidden="1" x14ac:dyDescent="0.2">
      <c r="A75" s="26">
        <f>SUM(D14:D26)-D22-D24-D26</f>
        <v>1065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ht="13.5" hidden="1" thickBo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hidden="1" x14ac:dyDescent="0.2">
      <c r="A77" s="17" t="s">
        <v>33</v>
      </c>
      <c r="B77" s="18"/>
      <c r="C77" s="18"/>
      <c r="D77" s="19"/>
      <c r="E77" s="15"/>
      <c r="F77" s="15"/>
      <c r="G77" s="15"/>
      <c r="H77" s="15"/>
      <c r="I77" s="15"/>
      <c r="J77" s="15"/>
      <c r="K77" s="15"/>
    </row>
    <row r="78" spans="1:11" hidden="1" x14ac:dyDescent="0.2">
      <c r="A78" s="20">
        <v>117.11</v>
      </c>
      <c r="B78" s="21" t="s">
        <v>27</v>
      </c>
      <c r="C78" s="21">
        <v>25000</v>
      </c>
      <c r="D78" s="22"/>
      <c r="E78" s="15"/>
      <c r="F78" s="15"/>
      <c r="G78" s="15"/>
      <c r="H78" s="15"/>
      <c r="I78" s="15"/>
      <c r="J78" s="15"/>
      <c r="K78" s="15"/>
    </row>
    <row r="79" spans="1:11" ht="13.5" hidden="1" thickBot="1" x14ac:dyDescent="0.25">
      <c r="A79" s="23">
        <v>23.56</v>
      </c>
      <c r="B79" s="24" t="s">
        <v>28</v>
      </c>
      <c r="C79" s="24">
        <v>25000</v>
      </c>
      <c r="D79" s="25" t="s">
        <v>29</v>
      </c>
      <c r="E79" s="15"/>
      <c r="F79" s="15"/>
      <c r="G79" s="15"/>
      <c r="H79" s="15"/>
      <c r="I79" s="15"/>
      <c r="J79" s="15"/>
      <c r="K79" s="15"/>
    </row>
    <row r="80" spans="1:11" hidden="1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spans="1:11" hidden="1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 spans="1:11" hidden="1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 spans="1:11" hidden="1" x14ac:dyDescent="0.2">
      <c r="A83" s="15"/>
      <c r="B83" s="15"/>
      <c r="C83" s="15"/>
      <c r="D83" s="16">
        <f>ROUNDUP(C17+C18,-2)</f>
        <v>200</v>
      </c>
      <c r="E83" s="15"/>
      <c r="F83" s="15"/>
      <c r="G83" s="15"/>
      <c r="H83" s="15"/>
      <c r="I83" s="15"/>
      <c r="J83" s="15"/>
      <c r="K83" s="15"/>
    </row>
    <row r="84" spans="1:11" hidden="1" x14ac:dyDescent="0.2">
      <c r="A84" s="15"/>
      <c r="B84" s="15"/>
      <c r="C84" s="15"/>
      <c r="D84" s="15">
        <f>IF((D83-C17-C18)&gt;90,D83-50,D83)</f>
        <v>200</v>
      </c>
      <c r="E84" s="15"/>
      <c r="F84" s="15"/>
      <c r="G84" s="15"/>
      <c r="H84" s="15"/>
      <c r="I84" s="15"/>
      <c r="J84" s="15"/>
      <c r="K84" s="15"/>
    </row>
    <row r="85" spans="1:11" hidden="1" x14ac:dyDescent="0.2">
      <c r="A85" s="15"/>
      <c r="B85" s="15"/>
      <c r="C85" s="15"/>
      <c r="D85" s="15">
        <f>IF((D84-C17-C18)&lt;30,(C17+C18+30),D84)</f>
        <v>214.42000000000002</v>
      </c>
      <c r="E85" s="15"/>
      <c r="F85" s="15"/>
      <c r="G85" s="15"/>
      <c r="H85" s="15"/>
      <c r="I85" s="15"/>
      <c r="J85" s="15"/>
      <c r="K85" s="15"/>
    </row>
    <row r="86" spans="1:11" hidden="1" x14ac:dyDescent="0.2">
      <c r="A86" s="15"/>
      <c r="B86" s="15"/>
      <c r="C86" s="15"/>
      <c r="D86" s="15">
        <f>ROUNDUP(D85,-1)</f>
        <v>220</v>
      </c>
      <c r="E86" s="15"/>
      <c r="F86" s="15"/>
      <c r="G86" s="15"/>
      <c r="H86" s="15"/>
      <c r="I86" s="15"/>
      <c r="J86" s="15"/>
      <c r="K86" s="15"/>
    </row>
    <row r="87" spans="1:11" hidden="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hidden="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hidden="1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hidden="1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 spans="1:11" hidden="1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hidden="1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hidden="1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hidden="1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hidden="1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hidden="1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hidden="1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hidden="1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hidden="1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 spans="1:11" hidden="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hidden="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hidden="1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hidden="1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hidden="1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hidden="1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hidden="1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hidden="1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ht="15" hidden="1" x14ac:dyDescent="0.25">
      <c r="A108" s="27" t="s">
        <v>34</v>
      </c>
      <c r="B108" s="27"/>
      <c r="C108" s="28">
        <f>D10</f>
        <v>0</v>
      </c>
      <c r="D108" s="29"/>
      <c r="E108" s="30"/>
      <c r="F108" s="15"/>
      <c r="G108" s="15"/>
      <c r="H108" s="15"/>
      <c r="I108" s="15"/>
      <c r="J108" s="15"/>
      <c r="K108" s="15"/>
    </row>
    <row r="109" spans="1:11" ht="15" hidden="1" x14ac:dyDescent="0.25">
      <c r="A109" s="31">
        <v>0</v>
      </c>
      <c r="B109" s="32"/>
      <c r="C109" s="31">
        <v>7500</v>
      </c>
      <c r="D109" s="33">
        <v>8.5500000000000003E-3</v>
      </c>
      <c r="E109" s="34"/>
      <c r="F109" s="31">
        <f>IF($D$10&lt;C109,$D$10*D109,C109*D109)</f>
        <v>0</v>
      </c>
      <c r="G109" s="15"/>
      <c r="H109" s="15"/>
      <c r="I109" s="15"/>
      <c r="J109" s="15"/>
      <c r="K109" s="15"/>
    </row>
    <row r="110" spans="1:11" ht="15" hidden="1" x14ac:dyDescent="0.25">
      <c r="A110" s="31">
        <v>7500</v>
      </c>
      <c r="B110" s="32"/>
      <c r="C110" s="31">
        <v>17500</v>
      </c>
      <c r="D110" s="33">
        <v>6.8399999999999997E-3</v>
      </c>
      <c r="E110" s="34"/>
      <c r="F110" s="32" t="str">
        <f t="shared" ref="F110:F115" si="0">IF($D$10&lt;=A110," ",IF($D$10&lt;C110,($D$10-C109)*D110,(C110-A110)*D110))</f>
        <v xml:space="preserve"> </v>
      </c>
      <c r="G110" s="15"/>
      <c r="H110" s="15"/>
      <c r="I110" s="15"/>
      <c r="J110" s="15"/>
      <c r="K110" s="15"/>
    </row>
    <row r="111" spans="1:11" ht="15" hidden="1" x14ac:dyDescent="0.25">
      <c r="A111" s="31">
        <v>17500</v>
      </c>
      <c r="B111" s="32"/>
      <c r="C111" s="31">
        <v>30000</v>
      </c>
      <c r="D111" s="33">
        <v>4.5599999999999998E-3</v>
      </c>
      <c r="E111" s="34"/>
      <c r="F111" s="32" t="str">
        <f t="shared" si="0"/>
        <v xml:space="preserve"> </v>
      </c>
      <c r="G111" s="15"/>
      <c r="H111" s="15"/>
      <c r="I111" s="15"/>
      <c r="J111" s="15"/>
      <c r="K111" s="15"/>
    </row>
    <row r="112" spans="1:11" ht="15" hidden="1" x14ac:dyDescent="0.25">
      <c r="A112" s="31">
        <v>30000</v>
      </c>
      <c r="B112" s="32"/>
      <c r="C112" s="31">
        <v>45495</v>
      </c>
      <c r="D112" s="33">
        <v>3.4199999999999999E-3</v>
      </c>
      <c r="E112" s="34"/>
      <c r="F112" s="32" t="str">
        <f t="shared" si="0"/>
        <v xml:space="preserve"> </v>
      </c>
      <c r="G112" s="15"/>
      <c r="H112" s="15"/>
      <c r="I112" s="15"/>
      <c r="J112" s="15"/>
      <c r="K112" s="15"/>
    </row>
    <row r="113" spans="1:11" ht="15" hidden="1" x14ac:dyDescent="0.25">
      <c r="A113" s="31">
        <v>45495</v>
      </c>
      <c r="B113" s="32"/>
      <c r="C113" s="31">
        <v>64095</v>
      </c>
      <c r="D113" s="33">
        <v>2.2799999999999999E-3</v>
      </c>
      <c r="E113" s="34"/>
      <c r="F113" s="32" t="str">
        <f t="shared" si="0"/>
        <v xml:space="preserve"> </v>
      </c>
      <c r="G113" s="15"/>
      <c r="H113" s="15"/>
      <c r="I113" s="15"/>
      <c r="J113" s="15"/>
      <c r="K113" s="15"/>
    </row>
    <row r="114" spans="1:11" ht="15" hidden="1" x14ac:dyDescent="0.25">
      <c r="A114" s="31">
        <v>64095</v>
      </c>
      <c r="B114" s="32"/>
      <c r="C114" s="31">
        <v>250095</v>
      </c>
      <c r="D114" s="33">
        <v>1.14E-3</v>
      </c>
      <c r="E114" s="34"/>
      <c r="F114" s="32" t="str">
        <f t="shared" si="0"/>
        <v xml:space="preserve"> </v>
      </c>
      <c r="G114" s="15"/>
      <c r="H114" s="15"/>
      <c r="I114" s="15"/>
      <c r="J114" s="15"/>
      <c r="K114" s="15"/>
    </row>
    <row r="115" spans="1:11" ht="15" hidden="1" x14ac:dyDescent="0.25">
      <c r="A115" s="31">
        <v>250095</v>
      </c>
      <c r="B115" s="32"/>
      <c r="C115" s="31">
        <f>$D$8</f>
        <v>0</v>
      </c>
      <c r="D115" s="35">
        <v>3.4200000000000002E-4</v>
      </c>
      <c r="E115" s="34"/>
      <c r="F115" s="32" t="str">
        <f t="shared" si="0"/>
        <v xml:space="preserve"> </v>
      </c>
      <c r="G115" s="15"/>
      <c r="H115" s="15"/>
      <c r="I115" s="15"/>
      <c r="J115" s="15"/>
      <c r="K115" s="15"/>
    </row>
    <row r="116" spans="1:11" ht="15" hidden="1" x14ac:dyDescent="0.25">
      <c r="A116" s="28">
        <v>10075000</v>
      </c>
      <c r="B116" s="28"/>
      <c r="C116" s="28">
        <f>$C$108</f>
        <v>0</v>
      </c>
      <c r="D116" s="35">
        <v>4.5600000000000003E-4</v>
      </c>
      <c r="E116" s="28" t="str">
        <f>IF($C$108&lt;=A116," E90",IF($C$108&lt;C116,($C$108-C115)*D116,(C116-A116)*D116))</f>
        <v xml:space="preserve"> E90</v>
      </c>
      <c r="F116" s="15"/>
      <c r="G116" s="15"/>
      <c r="H116" s="15"/>
      <c r="I116" s="15"/>
      <c r="J116" s="15"/>
      <c r="K116" s="15"/>
    </row>
    <row r="117" spans="1:11" ht="15" hidden="1" x14ac:dyDescent="0.25">
      <c r="A117" s="30"/>
      <c r="B117" s="30"/>
      <c r="C117" s="30"/>
      <c r="D117" s="30"/>
      <c r="E117" s="30"/>
      <c r="F117" s="15"/>
      <c r="G117" s="15"/>
      <c r="H117" s="15"/>
      <c r="I117" s="15"/>
      <c r="J117" s="15"/>
      <c r="K117" s="15"/>
    </row>
    <row r="118" spans="1:11" ht="15" hidden="1" x14ac:dyDescent="0.25">
      <c r="A118" s="36" t="s">
        <v>35</v>
      </c>
      <c r="B118" s="37"/>
      <c r="C118" s="30"/>
      <c r="D118" s="30"/>
      <c r="E118" s="38">
        <f>SUM(F109:F116)</f>
        <v>0</v>
      </c>
      <c r="F118" s="15"/>
      <c r="G118" s="15"/>
      <c r="H118" s="15"/>
      <c r="I118" s="15"/>
      <c r="J118" s="15"/>
      <c r="K118" s="15"/>
    </row>
    <row r="119" spans="1:11" ht="15" hidden="1" x14ac:dyDescent="0.25">
      <c r="A119" s="37"/>
      <c r="B119" s="37"/>
      <c r="C119" s="30"/>
      <c r="D119" s="30"/>
      <c r="E119" s="39"/>
      <c r="F119" s="15"/>
      <c r="G119" s="15"/>
      <c r="H119" s="15"/>
      <c r="I119" s="15"/>
      <c r="J119" s="15"/>
      <c r="K119" s="15"/>
    </row>
    <row r="120" spans="1:11" ht="15" hidden="1" x14ac:dyDescent="0.25">
      <c r="A120" s="27" t="s">
        <v>34</v>
      </c>
      <c r="B120" s="27"/>
      <c r="C120" s="28">
        <f>D6</f>
        <v>0</v>
      </c>
      <c r="D120" s="29"/>
      <c r="E120" s="30"/>
      <c r="F120" s="15"/>
      <c r="G120" s="15"/>
      <c r="H120" s="15"/>
      <c r="I120" s="15"/>
      <c r="J120" s="15"/>
      <c r="K120" s="15"/>
    </row>
    <row r="121" spans="1:11" ht="15" hidden="1" x14ac:dyDescent="0.25">
      <c r="A121" s="31">
        <v>0</v>
      </c>
      <c r="B121" s="32"/>
      <c r="C121" s="31">
        <v>7500</v>
      </c>
      <c r="D121" s="33">
        <v>8.5500000000000003E-3</v>
      </c>
      <c r="E121" s="34"/>
      <c r="F121" s="31">
        <f>IF($D$6&lt;C121,$D$6*D121,C121*D121)</f>
        <v>0</v>
      </c>
      <c r="G121" s="15"/>
      <c r="H121" s="15"/>
      <c r="I121" s="15"/>
      <c r="J121" s="15"/>
      <c r="K121" s="15"/>
    </row>
    <row r="122" spans="1:11" ht="15" hidden="1" x14ac:dyDescent="0.25">
      <c r="A122" s="31">
        <v>7500</v>
      </c>
      <c r="B122" s="32"/>
      <c r="C122" s="31">
        <v>17500</v>
      </c>
      <c r="D122" s="33">
        <v>6.8399999999999997E-3</v>
      </c>
      <c r="E122" s="34"/>
      <c r="F122" s="32" t="str">
        <f t="shared" ref="F122:F127" si="1">IF($D$6&lt;=A122," ",IF($D$6&lt;C122,($D$6-C121)*D122,(C122-A122)*D122))</f>
        <v xml:space="preserve"> </v>
      </c>
      <c r="G122" s="15"/>
      <c r="H122" s="15"/>
      <c r="I122" s="15"/>
      <c r="J122" s="15"/>
      <c r="K122" s="15"/>
    </row>
    <row r="123" spans="1:11" ht="15" hidden="1" x14ac:dyDescent="0.25">
      <c r="A123" s="31">
        <v>17500</v>
      </c>
      <c r="B123" s="32"/>
      <c r="C123" s="31">
        <v>30000</v>
      </c>
      <c r="D123" s="33">
        <v>4.5599999999999998E-3</v>
      </c>
      <c r="E123" s="34"/>
      <c r="F123" s="32" t="str">
        <f t="shared" si="1"/>
        <v xml:space="preserve"> </v>
      </c>
      <c r="G123" s="15"/>
      <c r="H123" s="15"/>
      <c r="I123" s="15"/>
      <c r="J123" s="15"/>
      <c r="K123" s="15"/>
    </row>
    <row r="124" spans="1:11" ht="15" hidden="1" x14ac:dyDescent="0.25">
      <c r="A124" s="31">
        <v>30000</v>
      </c>
      <c r="B124" s="32"/>
      <c r="C124" s="31">
        <v>45495</v>
      </c>
      <c r="D124" s="33">
        <v>3.4199999999999999E-3</v>
      </c>
      <c r="E124" s="34"/>
      <c r="F124" s="32" t="str">
        <f t="shared" si="1"/>
        <v xml:space="preserve"> </v>
      </c>
      <c r="G124" s="15"/>
      <c r="H124" s="15"/>
      <c r="I124" s="15"/>
      <c r="J124" s="15"/>
      <c r="K124" s="15"/>
    </row>
    <row r="125" spans="1:11" ht="15" hidden="1" x14ac:dyDescent="0.25">
      <c r="A125" s="31">
        <v>45495</v>
      </c>
      <c r="B125" s="32"/>
      <c r="C125" s="31">
        <v>64095</v>
      </c>
      <c r="D125" s="33">
        <v>2.2799999999999999E-3</v>
      </c>
      <c r="E125" s="34"/>
      <c r="F125" s="32" t="str">
        <f t="shared" si="1"/>
        <v xml:space="preserve"> </v>
      </c>
      <c r="G125" s="15"/>
      <c r="H125" s="15"/>
      <c r="I125" s="15"/>
      <c r="J125" s="15"/>
      <c r="K125" s="15"/>
    </row>
    <row r="126" spans="1:11" ht="15" hidden="1" x14ac:dyDescent="0.25">
      <c r="A126" s="31">
        <v>64095</v>
      </c>
      <c r="B126" s="32"/>
      <c r="C126" s="31">
        <v>250095</v>
      </c>
      <c r="D126" s="33">
        <v>1.14E-3</v>
      </c>
      <c r="E126" s="34"/>
      <c r="F126" s="32" t="str">
        <f t="shared" si="1"/>
        <v xml:space="preserve"> </v>
      </c>
      <c r="G126" s="15"/>
      <c r="H126" s="15"/>
      <c r="I126" s="15"/>
      <c r="J126" s="15"/>
      <c r="K126" s="15"/>
    </row>
    <row r="127" spans="1:11" ht="15" hidden="1" x14ac:dyDescent="0.25">
      <c r="A127" s="31">
        <v>250095</v>
      </c>
      <c r="B127" s="32"/>
      <c r="C127" s="31">
        <f>$D$8</f>
        <v>0</v>
      </c>
      <c r="D127" s="35">
        <v>3.4200000000000002E-4</v>
      </c>
      <c r="E127" s="34"/>
      <c r="F127" s="32" t="str">
        <f t="shared" si="1"/>
        <v xml:space="preserve"> </v>
      </c>
      <c r="G127" s="15"/>
      <c r="H127" s="15"/>
      <c r="I127" s="15"/>
      <c r="J127" s="15"/>
      <c r="K127" s="15"/>
    </row>
    <row r="128" spans="1:11" ht="15" hidden="1" x14ac:dyDescent="0.25">
      <c r="A128" s="28">
        <v>10075000</v>
      </c>
      <c r="B128" s="28"/>
      <c r="C128" s="28">
        <f>$C$108</f>
        <v>0</v>
      </c>
      <c r="D128" s="35">
        <v>4.5600000000000003E-4</v>
      </c>
      <c r="E128" s="28" t="str">
        <f>IF($C$120&lt;=A128," E90",IF($C$120&lt;C128,($C$120-C127)*D128,(C128-A128)*D128))</f>
        <v xml:space="preserve"> E90</v>
      </c>
      <c r="F128" s="15"/>
      <c r="G128" s="15"/>
      <c r="H128" s="15"/>
      <c r="I128" s="15"/>
      <c r="J128" s="15"/>
      <c r="K128" s="15"/>
    </row>
    <row r="129" spans="1:11" ht="15" hidden="1" x14ac:dyDescent="0.25">
      <c r="A129" s="30"/>
      <c r="B129" s="30"/>
      <c r="C129" s="30"/>
      <c r="D129" s="30"/>
      <c r="E129" s="30"/>
      <c r="F129" s="15"/>
      <c r="G129" s="15"/>
      <c r="H129" s="15"/>
      <c r="I129" s="15"/>
      <c r="J129" s="15"/>
      <c r="K129" s="15"/>
    </row>
    <row r="130" spans="1:11" ht="15" hidden="1" x14ac:dyDescent="0.25">
      <c r="A130" s="36" t="s">
        <v>35</v>
      </c>
      <c r="B130" s="37"/>
      <c r="C130" s="30"/>
      <c r="D130" s="30"/>
      <c r="E130" s="38">
        <f>SUM(F121:F128)</f>
        <v>0</v>
      </c>
      <c r="F130" s="15"/>
      <c r="G130" s="15"/>
      <c r="H130" s="15"/>
      <c r="I130" s="15"/>
      <c r="J130" s="15"/>
      <c r="K130" s="15"/>
    </row>
    <row r="131" spans="1:11" hidden="1" x14ac:dyDescent="0.2">
      <c r="A131" s="15"/>
      <c r="B131" s="15"/>
      <c r="C131" s="15"/>
      <c r="D131" s="15"/>
      <c r="E131" s="15"/>
      <c r="F131" s="15"/>
      <c r="G131" s="15"/>
    </row>
    <row r="132" spans="1:11" hidden="1" x14ac:dyDescent="0.2">
      <c r="A132" s="15"/>
      <c r="B132" s="15"/>
      <c r="C132" s="15"/>
      <c r="D132" s="15"/>
      <c r="E132" s="15"/>
      <c r="F132" s="15"/>
      <c r="G132" s="15"/>
    </row>
    <row r="133" spans="1:11" ht="15" hidden="1" x14ac:dyDescent="0.25">
      <c r="A133" s="27" t="s">
        <v>34</v>
      </c>
      <c r="B133" s="27"/>
      <c r="C133" s="28">
        <f>D10</f>
        <v>0</v>
      </c>
      <c r="D133" s="29"/>
      <c r="E133" s="30"/>
      <c r="F133" s="15"/>
      <c r="G133" s="15"/>
    </row>
    <row r="134" spans="1:11" ht="15" hidden="1" x14ac:dyDescent="0.25">
      <c r="A134" s="31">
        <v>0</v>
      </c>
      <c r="B134" s="32"/>
      <c r="C134" s="31">
        <v>7500</v>
      </c>
      <c r="D134" s="33">
        <v>1.7100000000000001E-2</v>
      </c>
      <c r="E134" s="34"/>
      <c r="F134" s="31">
        <f>IF($D$10&lt;C134,$D$10*D134,C134*D134)</f>
        <v>0</v>
      </c>
      <c r="G134" s="15"/>
    </row>
    <row r="135" spans="1:11" ht="15" hidden="1" x14ac:dyDescent="0.25">
      <c r="A135" s="31">
        <v>7500</v>
      </c>
      <c r="B135" s="32"/>
      <c r="C135" s="31">
        <v>17500</v>
      </c>
      <c r="D135" s="33">
        <v>1.3679999999999999E-2</v>
      </c>
      <c r="E135" s="34"/>
      <c r="F135" s="32" t="str">
        <f t="shared" ref="F135:F140" si="2">IF($D$10&lt;=A135," ",IF($D$10&lt;C135,($D$10-C134)*D135,(C135-A135)*D135))</f>
        <v xml:space="preserve"> </v>
      </c>
      <c r="G135" s="15"/>
    </row>
    <row r="136" spans="1:11" ht="15" hidden="1" x14ac:dyDescent="0.25">
      <c r="A136" s="31">
        <v>17500</v>
      </c>
      <c r="B136" s="32"/>
      <c r="C136" s="31">
        <v>30000</v>
      </c>
      <c r="D136" s="33">
        <v>9.1199999999999996E-3</v>
      </c>
      <c r="E136" s="34"/>
      <c r="F136" s="32" t="str">
        <f t="shared" si="2"/>
        <v xml:space="preserve"> </v>
      </c>
      <c r="G136" s="15"/>
    </row>
    <row r="137" spans="1:11" ht="15" hidden="1" x14ac:dyDescent="0.25">
      <c r="A137" s="31">
        <v>30000</v>
      </c>
      <c r="B137" s="32"/>
      <c r="C137" s="31">
        <v>45495</v>
      </c>
      <c r="D137" s="33">
        <v>6.8399999999999997E-3</v>
      </c>
      <c r="E137" s="34"/>
      <c r="F137" s="32" t="str">
        <f t="shared" si="2"/>
        <v xml:space="preserve"> </v>
      </c>
      <c r="G137" s="15"/>
    </row>
    <row r="138" spans="1:11" ht="15" hidden="1" x14ac:dyDescent="0.25">
      <c r="A138" s="31">
        <v>45495</v>
      </c>
      <c r="B138" s="32"/>
      <c r="C138" s="31">
        <v>64095</v>
      </c>
      <c r="D138" s="33">
        <v>4.5599999999999998E-3</v>
      </c>
      <c r="E138" s="34"/>
      <c r="F138" s="32" t="str">
        <f t="shared" si="2"/>
        <v xml:space="preserve"> </v>
      </c>
      <c r="G138" s="15"/>
    </row>
    <row r="139" spans="1:11" ht="15" hidden="1" x14ac:dyDescent="0.25">
      <c r="A139" s="31">
        <v>64095</v>
      </c>
      <c r="B139" s="32"/>
      <c r="C139" s="31">
        <v>250095</v>
      </c>
      <c r="D139" s="33">
        <v>2.2799999999999999E-3</v>
      </c>
      <c r="E139" s="34"/>
      <c r="F139" s="32" t="str">
        <f t="shared" si="2"/>
        <v xml:space="preserve"> </v>
      </c>
      <c r="G139" s="15"/>
    </row>
    <row r="140" spans="1:11" ht="15" hidden="1" x14ac:dyDescent="0.25">
      <c r="A140" s="31">
        <v>250095</v>
      </c>
      <c r="B140" s="32"/>
      <c r="C140" s="31">
        <f>$D$8</f>
        <v>0</v>
      </c>
      <c r="D140" s="35">
        <v>4.5600000000000003E-4</v>
      </c>
      <c r="E140" s="34"/>
      <c r="F140" s="32" t="str">
        <f t="shared" si="2"/>
        <v xml:space="preserve"> </v>
      </c>
      <c r="G140" s="15"/>
    </row>
    <row r="141" spans="1:11" ht="15" hidden="1" x14ac:dyDescent="0.25">
      <c r="A141" s="28">
        <v>10075000</v>
      </c>
      <c r="B141" s="28"/>
      <c r="C141" s="28">
        <f>$C$84</f>
        <v>0</v>
      </c>
      <c r="D141" s="35">
        <v>4.5600000000000003E-4</v>
      </c>
      <c r="E141" s="28" t="str">
        <f>IF($C$133&lt;=A141," E90",IF($C$133&lt;C141,($C$133-C140)*D141,(C141-A141)*D141))</f>
        <v xml:space="preserve"> E90</v>
      </c>
      <c r="F141" s="15"/>
      <c r="G141" s="15"/>
    </row>
    <row r="142" spans="1:11" ht="15" hidden="1" x14ac:dyDescent="0.25">
      <c r="A142" s="30"/>
      <c r="B142" s="30"/>
      <c r="C142" s="30"/>
      <c r="D142" s="30"/>
      <c r="E142" s="30"/>
      <c r="F142" s="15"/>
      <c r="G142" s="15"/>
    </row>
    <row r="143" spans="1:11" ht="15" hidden="1" x14ac:dyDescent="0.25">
      <c r="A143" s="36" t="s">
        <v>35</v>
      </c>
      <c r="B143" s="37"/>
      <c r="C143" s="30"/>
      <c r="D143" s="30"/>
      <c r="E143" s="38">
        <f>SUM(F134:F141)</f>
        <v>0</v>
      </c>
      <c r="F143" s="15"/>
      <c r="G143" s="15"/>
    </row>
    <row r="144" spans="1:11" hidden="1" x14ac:dyDescent="0.2">
      <c r="A144" s="15"/>
      <c r="B144" s="15"/>
      <c r="C144" s="15"/>
      <c r="D144" s="15"/>
      <c r="E144" s="15"/>
      <c r="F144" s="15"/>
      <c r="G144" s="15"/>
    </row>
    <row r="145" spans="1:7" hidden="1" x14ac:dyDescent="0.2">
      <c r="A145" s="15"/>
      <c r="B145" s="15"/>
      <c r="C145" s="15"/>
      <c r="D145" s="15"/>
      <c r="E145" s="15"/>
      <c r="F145" s="15"/>
      <c r="G145" s="15"/>
    </row>
    <row r="146" spans="1:7" ht="15" hidden="1" x14ac:dyDescent="0.25">
      <c r="A146" s="27" t="s">
        <v>34</v>
      </c>
      <c r="B146" s="27"/>
      <c r="C146" s="28">
        <f>D6</f>
        <v>0</v>
      </c>
      <c r="D146" s="29"/>
      <c r="E146" s="30"/>
      <c r="F146" s="15"/>
      <c r="G146" s="15"/>
    </row>
    <row r="147" spans="1:7" ht="15" hidden="1" x14ac:dyDescent="0.25">
      <c r="A147" s="31">
        <v>0</v>
      </c>
      <c r="B147" s="32"/>
      <c r="C147" s="31">
        <v>7500</v>
      </c>
      <c r="D147" s="33">
        <v>1.7100000000000001E-2</v>
      </c>
      <c r="E147" s="34"/>
      <c r="F147" s="31">
        <f>IF($D$6&lt;C147,$D$6*D147,C147*D147)</f>
        <v>0</v>
      </c>
      <c r="G147" s="15"/>
    </row>
    <row r="148" spans="1:7" ht="15" hidden="1" x14ac:dyDescent="0.25">
      <c r="A148" s="31">
        <v>7500</v>
      </c>
      <c r="B148" s="32"/>
      <c r="C148" s="31">
        <v>17500</v>
      </c>
      <c r="D148" s="33">
        <v>1.3679999999999999E-2</v>
      </c>
      <c r="E148" s="34"/>
      <c r="F148" s="32" t="str">
        <f t="shared" ref="F148:F153" si="3">IF($D$6&lt;=A148," ",IF($D$6&lt;C148,($D$6-C147)*D148,(C148-A148)*D148))</f>
        <v xml:space="preserve"> </v>
      </c>
      <c r="G148" s="15"/>
    </row>
    <row r="149" spans="1:7" ht="15" hidden="1" x14ac:dyDescent="0.25">
      <c r="A149" s="31">
        <v>17500</v>
      </c>
      <c r="B149" s="32"/>
      <c r="C149" s="31">
        <v>30000</v>
      </c>
      <c r="D149" s="33">
        <v>9.1199999999999996E-3</v>
      </c>
      <c r="E149" s="34"/>
      <c r="F149" s="32" t="str">
        <f t="shared" si="3"/>
        <v xml:space="preserve"> </v>
      </c>
      <c r="G149" s="15"/>
    </row>
    <row r="150" spans="1:7" ht="15" hidden="1" x14ac:dyDescent="0.25">
      <c r="A150" s="31">
        <v>30000</v>
      </c>
      <c r="B150" s="32"/>
      <c r="C150" s="31">
        <v>45495</v>
      </c>
      <c r="D150" s="33">
        <v>6.8399999999999997E-3</v>
      </c>
      <c r="E150" s="34"/>
      <c r="F150" s="32" t="str">
        <f t="shared" si="3"/>
        <v xml:space="preserve"> </v>
      </c>
      <c r="G150" s="15"/>
    </row>
    <row r="151" spans="1:7" ht="15" hidden="1" x14ac:dyDescent="0.25">
      <c r="A151" s="31">
        <v>45495</v>
      </c>
      <c r="B151" s="32"/>
      <c r="C151" s="31">
        <v>64095</v>
      </c>
      <c r="D151" s="33">
        <v>4.5599999999999998E-3</v>
      </c>
      <c r="E151" s="34"/>
      <c r="F151" s="32" t="str">
        <f t="shared" si="3"/>
        <v xml:space="preserve"> </v>
      </c>
      <c r="G151" s="15"/>
    </row>
    <row r="152" spans="1:7" ht="15" hidden="1" x14ac:dyDescent="0.25">
      <c r="A152" s="31">
        <v>64095</v>
      </c>
      <c r="B152" s="32"/>
      <c r="C152" s="31">
        <v>250095</v>
      </c>
      <c r="D152" s="33">
        <v>2.2799999999999999E-3</v>
      </c>
      <c r="E152" s="34"/>
      <c r="F152" s="32" t="str">
        <f t="shared" si="3"/>
        <v xml:space="preserve"> </v>
      </c>
      <c r="G152" s="15"/>
    </row>
    <row r="153" spans="1:7" ht="15" hidden="1" x14ac:dyDescent="0.25">
      <c r="A153" s="31">
        <v>250095</v>
      </c>
      <c r="B153" s="32"/>
      <c r="C153" s="31">
        <f>$D$8</f>
        <v>0</v>
      </c>
      <c r="D153" s="35">
        <v>4.5600000000000003E-4</v>
      </c>
      <c r="E153" s="34"/>
      <c r="F153" s="32" t="str">
        <f t="shared" si="3"/>
        <v xml:space="preserve"> </v>
      </c>
      <c r="G153" s="15"/>
    </row>
    <row r="154" spans="1:7" ht="15" hidden="1" x14ac:dyDescent="0.25">
      <c r="A154" s="28">
        <v>10075000</v>
      </c>
      <c r="B154" s="28"/>
      <c r="C154" s="28">
        <f>$C$84</f>
        <v>0</v>
      </c>
      <c r="D154" s="35">
        <v>4.5600000000000003E-4</v>
      </c>
      <c r="E154" s="28" t="str">
        <f>IF($C$146&lt;=A154," E90",IF($C$146&lt;C154,($C$146-C153)*D154,(C154-A154)*D154))</f>
        <v xml:space="preserve"> E90</v>
      </c>
      <c r="F154" s="15"/>
      <c r="G154" s="15"/>
    </row>
    <row r="155" spans="1:7" ht="15" hidden="1" x14ac:dyDescent="0.25">
      <c r="A155" s="30"/>
      <c r="B155" s="30"/>
      <c r="C155" s="30"/>
      <c r="D155" s="30"/>
      <c r="E155" s="30"/>
      <c r="F155" s="15"/>
      <c r="G155" s="15"/>
    </row>
    <row r="156" spans="1:7" ht="15" hidden="1" x14ac:dyDescent="0.25">
      <c r="A156" s="36" t="s">
        <v>35</v>
      </c>
      <c r="B156" s="37"/>
      <c r="C156" s="30"/>
      <c r="D156" s="30"/>
      <c r="E156" s="38">
        <f>SUM(F147:F154)</f>
        <v>0</v>
      </c>
      <c r="F156" s="15"/>
      <c r="G156" s="15"/>
    </row>
    <row r="157" spans="1:7" hidden="1" x14ac:dyDescent="0.2">
      <c r="A157" s="15"/>
      <c r="B157" s="15"/>
      <c r="C157" s="15"/>
      <c r="D157" s="15"/>
      <c r="E157" s="15"/>
      <c r="F157" s="15"/>
      <c r="G157" s="15"/>
    </row>
    <row r="158" spans="1:7" hidden="1" x14ac:dyDescent="0.2">
      <c r="A158" s="15"/>
      <c r="B158" s="15"/>
      <c r="C158" s="15"/>
      <c r="D158" s="15"/>
      <c r="E158" s="15"/>
      <c r="F158" s="15"/>
      <c r="G158" s="15"/>
    </row>
    <row r="159" spans="1:7" hidden="1" x14ac:dyDescent="0.2">
      <c r="A159" s="15"/>
      <c r="B159" s="15"/>
      <c r="C159" s="15"/>
      <c r="D159" s="15"/>
      <c r="E159" s="15"/>
      <c r="F159" s="15"/>
      <c r="G159" s="15"/>
    </row>
    <row r="160" spans="1:7" hidden="1" x14ac:dyDescent="0.2">
      <c r="A160" s="15"/>
      <c r="B160" s="15"/>
      <c r="C160" s="15"/>
      <c r="D160" s="15"/>
      <c r="E160" s="15"/>
      <c r="F160" s="15"/>
      <c r="G160" s="15"/>
    </row>
    <row r="161" spans="1:7" x14ac:dyDescent="0.2">
      <c r="A161" s="15"/>
      <c r="B161" s="15"/>
      <c r="C161" s="15"/>
      <c r="D161" s="15"/>
      <c r="E161" s="15"/>
      <c r="F161" s="15"/>
      <c r="G161" s="15"/>
    </row>
    <row r="162" spans="1:7" x14ac:dyDescent="0.2">
      <c r="A162" s="15"/>
      <c r="B162" s="15"/>
      <c r="C162" s="15"/>
      <c r="D162" s="15"/>
      <c r="E162" s="15"/>
      <c r="F162" s="15"/>
      <c r="G162" s="15"/>
    </row>
    <row r="163" spans="1:7" x14ac:dyDescent="0.2">
      <c r="A163" s="15"/>
      <c r="B163" s="15"/>
      <c r="C163" s="15"/>
      <c r="D163" s="15"/>
      <c r="E163" s="15"/>
      <c r="F163" s="15"/>
      <c r="G163" s="15"/>
    </row>
    <row r="164" spans="1:7" x14ac:dyDescent="0.2">
      <c r="A164" s="15"/>
      <c r="B164" s="15"/>
      <c r="C164" s="15"/>
      <c r="D164" s="15"/>
      <c r="E164" s="15"/>
      <c r="F164" s="15"/>
      <c r="G164" s="15"/>
    </row>
    <row r="165" spans="1:7" x14ac:dyDescent="0.2">
      <c r="A165" s="15"/>
      <c r="B165" s="15"/>
      <c r="C165" s="15"/>
      <c r="D165" s="15"/>
      <c r="E165" s="15"/>
      <c r="F165" s="15"/>
      <c r="G165" s="15"/>
    </row>
    <row r="166" spans="1:7" x14ac:dyDescent="0.2">
      <c r="A166" s="15"/>
      <c r="B166" s="15"/>
      <c r="C166" s="15"/>
      <c r="D166" s="15"/>
      <c r="E166" s="15"/>
      <c r="F166" s="15"/>
      <c r="G166" s="15"/>
    </row>
    <row r="167" spans="1:7" x14ac:dyDescent="0.2">
      <c r="A167" s="15"/>
      <c r="B167" s="15"/>
      <c r="C167" s="15"/>
      <c r="D167" s="15"/>
      <c r="E167" s="15"/>
      <c r="F167" s="15"/>
      <c r="G167" s="15"/>
    </row>
    <row r="168" spans="1:7" x14ac:dyDescent="0.2">
      <c r="A168" s="15"/>
      <c r="B168" s="15"/>
      <c r="C168" s="15"/>
      <c r="D168" s="15"/>
      <c r="E168" s="15"/>
      <c r="F168" s="15"/>
      <c r="G168" s="15"/>
    </row>
    <row r="169" spans="1:7" x14ac:dyDescent="0.2">
      <c r="A169" s="15"/>
      <c r="B169" s="15"/>
      <c r="C169" s="15"/>
      <c r="D169" s="15"/>
      <c r="E169" s="15"/>
      <c r="F169" s="15"/>
      <c r="G169" s="15"/>
    </row>
    <row r="170" spans="1:7" x14ac:dyDescent="0.2">
      <c r="A170" s="15"/>
      <c r="B170" s="15"/>
      <c r="C170" s="15"/>
      <c r="D170" s="15"/>
      <c r="E170" s="15"/>
      <c r="F170" s="15"/>
      <c r="G170" s="15"/>
    </row>
    <row r="171" spans="1:7" x14ac:dyDescent="0.2">
      <c r="A171" s="15"/>
      <c r="B171" s="15"/>
      <c r="C171" s="15"/>
      <c r="D171" s="15"/>
      <c r="E171" s="15"/>
      <c r="F171" s="15"/>
      <c r="G171" s="15"/>
    </row>
    <row r="172" spans="1:7" x14ac:dyDescent="0.2">
      <c r="A172" s="15"/>
      <c r="B172" s="15"/>
      <c r="C172" s="15"/>
      <c r="D172" s="15"/>
      <c r="E172" s="15"/>
      <c r="F172" s="15"/>
      <c r="G172" s="15"/>
    </row>
    <row r="173" spans="1:7" x14ac:dyDescent="0.2">
      <c r="A173" s="15"/>
      <c r="B173" s="15"/>
      <c r="C173" s="15"/>
      <c r="D173" s="15"/>
      <c r="E173" s="15"/>
      <c r="F173" s="15"/>
      <c r="G173" s="15"/>
    </row>
    <row r="174" spans="1:7" x14ac:dyDescent="0.2">
      <c r="A174" s="15"/>
      <c r="B174" s="15"/>
      <c r="C174" s="15"/>
      <c r="D174" s="15"/>
      <c r="E174" s="15"/>
      <c r="F174" s="15"/>
      <c r="G174" s="15"/>
    </row>
    <row r="175" spans="1:7" x14ac:dyDescent="0.2">
      <c r="A175" s="15"/>
      <c r="B175" s="15"/>
      <c r="C175" s="15"/>
      <c r="D175" s="15"/>
      <c r="E175" s="15"/>
      <c r="F175" s="15"/>
      <c r="G175" s="15"/>
    </row>
    <row r="176" spans="1:7" x14ac:dyDescent="0.2">
      <c r="A176" s="15"/>
      <c r="B176" s="15"/>
      <c r="C176" s="15"/>
      <c r="D176" s="15"/>
      <c r="E176" s="15"/>
      <c r="F176" s="15"/>
      <c r="G176" s="15"/>
    </row>
    <row r="177" spans="1:7" x14ac:dyDescent="0.2">
      <c r="A177" s="15"/>
      <c r="B177" s="15"/>
      <c r="C177" s="15"/>
      <c r="D177" s="15"/>
      <c r="E177" s="15"/>
      <c r="F177" s="15"/>
      <c r="G177" s="15"/>
    </row>
    <row r="178" spans="1:7" x14ac:dyDescent="0.2">
      <c r="A178" s="15"/>
      <c r="B178" s="15"/>
      <c r="C178" s="15"/>
      <c r="D178" s="15"/>
      <c r="E178" s="15"/>
      <c r="F178" s="15"/>
      <c r="G178" s="15"/>
    </row>
    <row r="179" spans="1:7" x14ac:dyDescent="0.2">
      <c r="A179" s="15"/>
      <c r="B179" s="15"/>
      <c r="C179" s="15"/>
      <c r="D179" s="15"/>
      <c r="E179" s="15"/>
      <c r="F179" s="15"/>
      <c r="G179" s="15"/>
    </row>
    <row r="180" spans="1:7" x14ac:dyDescent="0.2">
      <c r="A180" s="15"/>
      <c r="B180" s="15"/>
      <c r="C180" s="15"/>
      <c r="D180" s="15"/>
      <c r="E180" s="15"/>
      <c r="F180" s="15"/>
      <c r="G180" s="15"/>
    </row>
    <row r="181" spans="1:7" x14ac:dyDescent="0.2">
      <c r="A181" s="15"/>
      <c r="B181" s="15"/>
      <c r="C181" s="15"/>
      <c r="D181" s="15"/>
      <c r="E181" s="15"/>
      <c r="F181" s="15"/>
      <c r="G181" s="15"/>
    </row>
    <row r="182" spans="1:7" x14ac:dyDescent="0.2">
      <c r="A182" s="15"/>
      <c r="B182" s="15"/>
      <c r="C182" s="15"/>
      <c r="D182" s="15"/>
      <c r="E182" s="15"/>
      <c r="F182" s="15"/>
      <c r="G182" s="15"/>
    </row>
    <row r="183" spans="1:7" x14ac:dyDescent="0.2">
      <c r="A183" s="15"/>
      <c r="B183" s="15"/>
      <c r="C183" s="15"/>
      <c r="D183" s="15"/>
      <c r="E183" s="15"/>
      <c r="F183" s="15"/>
      <c r="G183" s="15"/>
    </row>
  </sheetData>
  <sheetProtection algorithmName="SHA-512" hashValue="h6eBgd6ix9JvoGQ7M5Ya/CnF5uwKSiyZdXIFsc2EFWVh82J/urOvP01ApSrQ666U214mbpKV8y5/XlaYSp/w1w==" saltValue="+v4aJNA4B9lVcNoZLDzGtg==" spinCount="100000" sheet="1" objects="1" scenarios="1"/>
  <phoneticPr fontId="0" type="noConversion"/>
  <hyperlinks>
    <hyperlink ref="D37" r:id="rId1"/>
    <hyperlink ref="D39" r:id="rId2"/>
  </hyperlinks>
  <pageMargins left="0.75" right="0.75" top="1" bottom="1" header="0.5" footer="0.5"/>
  <pageSetup paperSize="9" orientation="landscape" horizontalDpi="300" verticalDpi="300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16</vt:i4>
      </vt:variant>
    </vt:vector>
  </HeadingPairs>
  <TitlesOfParts>
    <vt:vector size="17" baseType="lpstr">
      <vt:lpstr>TH</vt:lpstr>
      <vt:lpstr>TH!_1._Zegels_Minuut_Brevet</vt:lpstr>
      <vt:lpstr>TH!_13._Allerlei_uitgaven</vt:lpstr>
      <vt:lpstr>TH!_14.</vt:lpstr>
      <vt:lpstr>TH!_15.</vt:lpstr>
      <vt:lpstr>TH!_2._Registratie_Minuut_Brevet</vt:lpstr>
      <vt:lpstr>TH!_3._Registratie_aanhangsel</vt:lpstr>
      <vt:lpstr>TH!_6._Loon_pandbewaarder</vt:lpstr>
      <vt:lpstr>TH!_7._Zegels__bord._aanh.</vt:lpstr>
      <vt:lpstr>TH!_8._Opzoekingen</vt:lpstr>
      <vt:lpstr>TH!Aard</vt:lpstr>
      <vt:lpstr>TH!Afdrukbereik</vt:lpstr>
      <vt:lpstr>TH!Datum</vt:lpstr>
      <vt:lpstr>TH!Kantoor_van_Notaris_J._SIMONART_te_Leuven</vt:lpstr>
      <vt:lpstr>TH!KOSTENFICHE</vt:lpstr>
      <vt:lpstr>TH!Naam</vt:lpstr>
      <vt:lpstr>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2012-08-13T15:53:36Z</dcterms:created>
  <dcterms:modified xsi:type="dcterms:W3CDTF">2014-11-19T07:38:53Z</dcterms:modified>
</cp:coreProperties>
</file>