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MH" sheetId="1" r:id="rId1"/>
  </sheets>
  <definedNames>
    <definedName name="_1._Zegels_Minuut_Brevet" localSheetId="0">VBIWTVABREYNEMH!$A$19:$F$19</definedName>
    <definedName name="_1._Zegels_Minuut_Brevet">#REF!</definedName>
    <definedName name="_10._Tweede_getuigschrift" localSheetId="0">VBIWTVABREYNEMH!#REF!</definedName>
    <definedName name="_10._Tweede_getuigschrift">#REF!</definedName>
    <definedName name="_11._Kadaster_uittreksel" localSheetId="0">VBIWTVABREYNEMH!#REF!</definedName>
    <definedName name="_11._Kadaster_uittreksel">#REF!</definedName>
    <definedName name="_12._Getuigen" localSheetId="0">VBIWTVABREYNEMH!#REF!</definedName>
    <definedName name="_12._Getuigen">#REF!</definedName>
    <definedName name="_13._Allerlei_uitgaven" localSheetId="0">VBIWTVABREYNEMH!#REF!</definedName>
    <definedName name="_13._Allerlei_uitgaven">#REF!</definedName>
    <definedName name="_14." localSheetId="0">VBIWTVABREYNEMH!#REF!</definedName>
    <definedName name="_14.">#REF!</definedName>
    <definedName name="_15." localSheetId="0">VBIWTVABREYNEMH!#REF!</definedName>
    <definedName name="_15.">#REF!</definedName>
    <definedName name="_2._Registratie_Minuut_Brevet" localSheetId="0">VBIWTVABREYNEMH!$B$22:$G$22</definedName>
    <definedName name="_2._Registratie_Minuut_Brevet">#REF!</definedName>
    <definedName name="_3._Registratie_aanhangsel" localSheetId="0">VBIWTVABREYNEMH!$E$23:$G$23</definedName>
    <definedName name="_3._Registratie_aanhangsel">#REF!</definedName>
    <definedName name="_4.Zegels_afschrift_grosse" localSheetId="0">VBIWTVABREYNEMH!#REF!</definedName>
    <definedName name="_4.Zegels_afschrift_grosse">#REF!</definedName>
    <definedName name="_5._Hypotheek__inschr._overschr._doorh." localSheetId="0">VBIWTVABREYNEMH!#REF!</definedName>
    <definedName name="_5._Hypotheek__inschr._overschr._doorh.">#REF!</definedName>
    <definedName name="_6._Loon_pandbewaarder" localSheetId="0">VBIWTVABREYNEMH!#REF!</definedName>
    <definedName name="_6._Loon_pandbewaarder">#REF!</definedName>
    <definedName name="_7._Zegels__bord._aanh." localSheetId="0">VBIWTVABREYNEMH!#REF!</definedName>
    <definedName name="_7._Zegels__bord._aanh.">#REF!</definedName>
    <definedName name="_8._Opzoekingen" localSheetId="0">VBIWTVABREYNEMH!#REF!</definedName>
    <definedName name="_8._Opzoekingen">#REF!</definedName>
    <definedName name="_9._Hypothecair_getuigschrift" localSheetId="0">VBIWTVABREYNEMH!#REF!</definedName>
    <definedName name="_9._Hypothecair_getuigschrift">#REF!</definedName>
    <definedName name="Aard" localSheetId="0">VBIWTVABREYNEMH!$B$4:$F$4</definedName>
    <definedName name="Aard">#REF!</definedName>
    <definedName name="_xlnm.Print_Area" localSheetId="0">VBIWTVABREYNEMH!$A$1:$E$59</definedName>
    <definedName name="Datum" localSheetId="0">VBIWTVABREYNEMH!$B$4:$G$36</definedName>
    <definedName name="Datum">#REF!</definedName>
    <definedName name="gemeentelijke_info">#REF!</definedName>
    <definedName name="Kantoor_van_Notaris_J._SIMONART_te_Leuven" localSheetId="0">VBIWTVABREYNEMH!#REF!</definedName>
    <definedName name="Kantoor_van_Notaris_J._SIMONART_te_Leuven">#REF!</definedName>
    <definedName name="KOSTENFICHE" localSheetId="0">VBIWTVABREYNEMH!$A$1:$G$36</definedName>
    <definedName name="KOSTENFICHE">#REF!</definedName>
    <definedName name="Last_Row">IF(Values_Entered,Header_Row+Number_of_Payments,Header_Row)</definedName>
    <definedName name="Naam" localSheetId="0">VBIWTVABREYNEMH!#REF!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VBIWTVABREYNEMH!$F$4:$F$38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VBIWTVABREYNEMH!$A$3:$G$36</definedName>
  </definedNames>
  <calcPr calcId="152511"/>
</workbook>
</file>

<file path=xl/calcChain.xml><?xml version="1.0" encoding="utf-8"?>
<calcChain xmlns="http://schemas.openxmlformats.org/spreadsheetml/2006/main">
  <c r="B10" i="1" l="1"/>
  <c r="F141" i="1" s="1"/>
  <c r="D21" i="1"/>
  <c r="D23" i="1"/>
  <c r="E36" i="1"/>
  <c r="B43" i="1"/>
  <c r="D80" i="1" s="1"/>
  <c r="F66" i="1"/>
  <c r="G66" i="1"/>
  <c r="H66" i="1"/>
  <c r="B72" i="1"/>
  <c r="C90" i="1"/>
  <c r="F95" i="1" s="1"/>
  <c r="C91" i="1"/>
  <c r="C92" i="1"/>
  <c r="D92" i="1"/>
  <c r="F92" i="1"/>
  <c r="C93" i="1"/>
  <c r="D93" i="1"/>
  <c r="F93" i="1"/>
  <c r="F94" i="1"/>
  <c r="F96" i="1"/>
  <c r="F97" i="1"/>
  <c r="D77" i="1" l="1"/>
  <c r="D79" i="1"/>
  <c r="C142" i="1"/>
  <c r="F142" i="1"/>
  <c r="F68" i="1"/>
  <c r="C50" i="1" s="1"/>
  <c r="C52" i="1" s="1"/>
  <c r="F53" i="1" s="1"/>
  <c r="F139" i="1"/>
  <c r="F99" i="1"/>
  <c r="D20" i="1" s="1"/>
  <c r="E26" i="1" s="1"/>
  <c r="D78" i="1"/>
  <c r="D75" i="1"/>
  <c r="F138" i="1"/>
  <c r="F137" i="1"/>
  <c r="D76" i="1"/>
  <c r="F136" i="1"/>
  <c r="D74" i="1"/>
  <c r="E38" i="1"/>
  <c r="F140" i="1"/>
  <c r="G82" i="1" l="1"/>
  <c r="G83" i="1" s="1"/>
  <c r="F47" i="1" s="1"/>
  <c r="F52" i="1" s="1"/>
  <c r="F54" i="1" s="1"/>
  <c r="F144" i="1"/>
  <c r="E19" i="1" s="1"/>
  <c r="F56" i="1"/>
  <c r="F58" i="1" l="1"/>
  <c r="E27" i="1"/>
  <c r="E29" i="1" s="1"/>
</calcChain>
</file>

<file path=xl/sharedStrings.xml><?xml version="1.0" encoding="utf-8"?>
<sst xmlns="http://schemas.openxmlformats.org/spreadsheetml/2006/main" count="133" uniqueCount="102">
  <si>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</si>
  <si>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</si>
  <si>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</si>
  <si>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</si>
  <si>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</si>
  <si>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</si>
  <si>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</si>
  <si>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</si>
  <si>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</si>
  <si>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</si>
  <si>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</si>
  <si>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</si>
  <si>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</si>
  <si>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</si>
  <si>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</si>
  <si>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</si>
  <si>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</si>
  <si>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</si>
  <si>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</si>
  <si>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</si>
  <si>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</si>
  <si>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</si>
  <si>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</si>
  <si>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</si>
  <si>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</si>
  <si>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</si>
  <si>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</si>
  <si>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</si>
  <si>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</si>
  <si>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</si>
  <si>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</si>
  <si>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</si>
  <si>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</si>
  <si>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</si>
  <si>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</si>
  <si>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</si>
  <si>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</si>
  <si>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</si>
  <si>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</si>
  <si>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</si>
  <si>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</si>
  <si>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</si>
  <si>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</si>
  <si>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</si>
  <si>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</si>
  <si>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</si>
  <si>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</si>
  <si>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</si>
  <si>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</si>
  <si>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</si>
  <si>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</si>
  <si>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</si>
  <si>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</si>
  <si>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</si>
  <si>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</si>
  <si>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</si>
  <si>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</si>
  <si>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</si>
  <si>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</si>
  <si>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</si>
  <si>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</si>
  <si>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</si>
  <si>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</si>
  <si>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</si>
  <si>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</si>
  <si>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</si>
  <si>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</si>
  <si>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</si>
  <si>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</si>
  <si>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</si>
  <si>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</si>
  <si>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</si>
  <si>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</si>
  <si>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</si>
  <si>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</si>
  <si>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</si>
  <si>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</si>
  <si>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</si>
  <si>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</si>
  <si>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</si>
  <si>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</si>
  <si>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</si>
  <si>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</si>
  <si>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Tarief</t>
  </si>
  <si>
    <t>Ereloon G</t>
  </si>
  <si>
    <t>Lening</t>
  </si>
  <si>
    <t>Hypothecaire volmacht</t>
  </si>
  <si>
    <t>Principal</t>
  </si>
  <si>
    <t>Accessoires</t>
  </si>
  <si>
    <t>Base</t>
  </si>
  <si>
    <t>Droits d'enregistrement</t>
  </si>
  <si>
    <t>Droits d'enregistrement des annexes</t>
  </si>
  <si>
    <t>Droits d'écriture</t>
  </si>
  <si>
    <t>Total frais</t>
  </si>
  <si>
    <t>Total</t>
  </si>
  <si>
    <t>Ensemble</t>
  </si>
  <si>
    <t>MANDAT HYPOTHECAIRE ACQUEREUR</t>
  </si>
  <si>
    <t>Combien de bureaux d'hypothèques?</t>
  </si>
  <si>
    <t>Honoraires</t>
  </si>
  <si>
    <t>Frais</t>
  </si>
  <si>
    <t>VENTE BIEN IMMOBILIER AVEC TVA - WALLONIE + MANDAT HYPOTHECAIRE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</si>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</sst>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/>
      <bottom/>
      <diagonal/>
    </border>
  </borders>
  <cellStyleXfs count="17">
    <xf numFmtId="0" fontId="0" fillId="0" borderId="0"/>
    <xf numFmtId="171" fontId="7" fillId="0" borderId="0">
      <protection locked="0"/>
    </xf>
    <xf numFmtId="172" fontId="1" fillId="0" borderId="0" applyFont="0" applyFill="0" applyBorder="0" applyAlignment="0" applyProtection="0"/>
    <xf numFmtId="173" fontId="7" fillId="0" borderId="0">
      <protection locked="0"/>
    </xf>
    <xf numFmtId="174" fontId="1" fillId="0" borderId="0" applyFont="0" applyFill="0" applyBorder="0" applyAlignment="0" applyProtection="0"/>
    <xf numFmtId="175" fontId="7" fillId="0" borderId="0">
      <protection locked="0"/>
    </xf>
    <xf numFmtId="176" fontId="7" fillId="0" borderId="0">
      <protection locked="0"/>
    </xf>
    <xf numFmtId="177" fontId="8" fillId="0" borderId="0">
      <protection locked="0"/>
    </xf>
    <xf numFmtId="177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7" fillId="0" borderId="0">
      <protection locked="0"/>
    </xf>
    <xf numFmtId="0" fontId="9" fillId="0" borderId="0"/>
    <xf numFmtId="0" fontId="16" fillId="0" borderId="0"/>
    <xf numFmtId="0" fontId="1" fillId="0" borderId="0"/>
    <xf numFmtId="0" fontId="16" fillId="0" borderId="0"/>
    <xf numFmtId="177" fontId="7" fillId="0" borderId="1">
      <protection locked="0"/>
    </xf>
    <xf numFmtId="0" fontId="17" fillId="0" borderId="21" applyNumberFormat="0" applyFill="0" applyAlignment="0" applyProtection="0"/>
  </cellStyleXfs>
  <cellXfs count="135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6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1" fillId="2" borderId="0" xfId="12" applyFont="1" applyFill="1"/>
    <xf numFmtId="169" fontId="4" fillId="2" borderId="7" xfId="13" applyNumberFormat="1" applyFont="1" applyFill="1" applyBorder="1" applyAlignment="1" applyProtection="1">
      <alignment horizontal="center"/>
      <protection hidden="1"/>
    </xf>
    <xf numFmtId="0" fontId="4" fillId="2" borderId="7" xfId="13" applyFont="1" applyFill="1" applyBorder="1" applyAlignment="1" applyProtection="1">
      <alignment horizontal="center"/>
      <protection hidden="1"/>
    </xf>
    <xf numFmtId="0" fontId="4" fillId="2" borderId="8" xfId="13" applyFont="1" applyFill="1" applyBorder="1" applyAlignment="1" applyProtection="1">
      <alignment horizontal="center"/>
      <protection hidden="1"/>
    </xf>
    <xf numFmtId="168" fontId="5" fillId="2" borderId="7" xfId="13" applyNumberFormat="1" applyFont="1" applyFill="1" applyBorder="1" applyProtection="1">
      <protection hidden="1"/>
    </xf>
    <xf numFmtId="169" fontId="5" fillId="2" borderId="7" xfId="13" applyNumberFormat="1" applyFont="1" applyFill="1" applyBorder="1" applyProtection="1">
      <protection hidden="1"/>
    </xf>
    <xf numFmtId="170" fontId="5" fillId="2" borderId="7" xfId="13" applyNumberFormat="1" applyFont="1" applyFill="1" applyBorder="1" applyProtection="1">
      <protection hidden="1"/>
    </xf>
    <xf numFmtId="170" fontId="5" fillId="2" borderId="8" xfId="13" applyNumberFormat="1" applyFont="1" applyFill="1" applyBorder="1" applyProtection="1">
      <protection hidden="1"/>
    </xf>
    <xf numFmtId="0" fontId="5" fillId="2" borderId="9" xfId="13" applyFont="1" applyFill="1" applyBorder="1" applyProtection="1">
      <protection hidden="1"/>
    </xf>
    <xf numFmtId="0" fontId="5" fillId="2" borderId="0" xfId="13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5" fillId="2" borderId="0" xfId="13" applyFont="1" applyFill="1" applyProtection="1">
      <protection hidden="1"/>
    </xf>
    <xf numFmtId="169" fontId="4" fillId="2" borderId="0" xfId="13" applyNumberFormat="1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Protection="1">
      <protection hidden="1"/>
    </xf>
    <xf numFmtId="168" fontId="4" fillId="2" borderId="7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1" xfId="13" applyFont="1" applyFill="1" applyBorder="1" applyProtection="1">
      <protection hidden="1"/>
    </xf>
    <xf numFmtId="0" fontId="1" fillId="6" borderId="11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4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4" fillId="7" borderId="0" xfId="0" applyFont="1" applyFill="1" applyProtection="1">
      <protection hidden="1"/>
    </xf>
    <xf numFmtId="0" fontId="12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2" xfId="0" applyFont="1" applyFill="1" applyBorder="1" applyAlignment="1" applyProtection="1">
      <alignment horizontal="left"/>
      <protection hidden="1"/>
    </xf>
    <xf numFmtId="166" fontId="1" fillId="11" borderId="11" xfId="0" applyNumberFormat="1" applyFont="1" applyFill="1" applyBorder="1" applyAlignment="1" applyProtection="1">
      <alignment horizontal="left"/>
      <protection hidden="1"/>
    </xf>
    <xf numFmtId="0" fontId="10" fillId="2" borderId="0" xfId="0" applyFont="1" applyFill="1" applyBorder="1" applyAlignment="1" applyProtection="1">
      <alignment horizontal="left"/>
      <protection hidden="1"/>
    </xf>
    <xf numFmtId="0" fontId="1" fillId="11" borderId="11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0" fillId="4" borderId="0" xfId="0" applyNumberFormat="1" applyFont="1" applyFill="1" applyBorder="1" applyAlignment="1" applyProtection="1">
      <alignment horizontal="right"/>
      <protection locked="0"/>
    </xf>
    <xf numFmtId="179" fontId="1" fillId="11" borderId="11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1" xfId="13" applyNumberFormat="1" applyFill="1" applyBorder="1" applyAlignment="1" applyProtection="1">
      <alignment horizontal="right"/>
      <protection hidden="1"/>
    </xf>
    <xf numFmtId="179" fontId="1" fillId="13" borderId="12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1" xfId="13" applyNumberFormat="1" applyFill="1" applyBorder="1" applyAlignment="1" applyProtection="1">
      <alignment horizontal="right"/>
      <protection hidden="1"/>
    </xf>
    <xf numFmtId="179" fontId="1" fillId="14" borderId="12" xfId="13" applyNumberFormat="1" applyFill="1" applyBorder="1" applyAlignment="1" applyProtection="1">
      <alignment horizontal="right"/>
      <protection hidden="1"/>
    </xf>
    <xf numFmtId="0" fontId="1" fillId="13" borderId="11" xfId="0" applyFont="1" applyFill="1" applyBorder="1" applyAlignment="1" applyProtection="1">
      <alignment horizontal="left"/>
      <protection hidden="1"/>
    </xf>
    <xf numFmtId="0" fontId="2" fillId="14" borderId="12" xfId="0" applyFont="1" applyFill="1" applyBorder="1" applyAlignment="1" applyProtection="1">
      <alignment horizontal="left"/>
      <protection hidden="1"/>
    </xf>
    <xf numFmtId="0" fontId="1" fillId="3" borderId="2" xfId="13" applyNumberFormat="1" applyFill="1" applyBorder="1" applyAlignment="1" applyProtection="1">
      <protection hidden="1"/>
    </xf>
    <xf numFmtId="3" fontId="1" fillId="7" borderId="0" xfId="0" applyNumberFormat="1" applyFont="1" applyFill="1" applyProtection="1">
      <protection hidden="1"/>
    </xf>
    <xf numFmtId="3" fontId="3" fillId="7" borderId="0" xfId="9" applyNumberFormat="1" applyFill="1" applyAlignment="1" applyProtection="1">
      <protection hidden="1"/>
    </xf>
    <xf numFmtId="167" fontId="1" fillId="7" borderId="0" xfId="0" applyNumberFormat="1" applyFont="1" applyFill="1" applyProtection="1">
      <protection hidden="1"/>
    </xf>
    <xf numFmtId="0" fontId="1" fillId="7" borderId="0" xfId="13" applyFill="1"/>
    <xf numFmtId="0" fontId="10" fillId="15" borderId="0" xfId="0" applyFont="1" applyFill="1" applyBorder="1" applyAlignment="1" applyProtection="1">
      <alignment horizontal="left"/>
      <protection hidden="1"/>
    </xf>
    <xf numFmtId="167" fontId="2" fillId="15" borderId="0" xfId="0" applyNumberFormat="1" applyFont="1" applyFill="1" applyBorder="1" applyAlignment="1" applyProtection="1">
      <protection hidden="1"/>
    </xf>
    <xf numFmtId="166" fontId="10" fillId="15" borderId="0" xfId="0" applyNumberFormat="1" applyFont="1" applyFill="1" applyBorder="1" applyAlignment="1" applyProtection="1">
      <protection hidden="1"/>
    </xf>
    <xf numFmtId="166" fontId="1" fillId="15" borderId="0" xfId="13" applyNumberFormat="1" applyFont="1" applyFill="1" applyBorder="1" applyAlignment="1"/>
    <xf numFmtId="165" fontId="10" fillId="15" borderId="0" xfId="0" applyNumberFormat="1" applyFont="1" applyFill="1" applyBorder="1" applyAlignment="1" applyProtection="1">
      <alignment horizontal="left"/>
      <protection hidden="1"/>
    </xf>
    <xf numFmtId="0" fontId="1" fillId="15" borderId="0" xfId="13" applyFont="1" applyFill="1" applyBorder="1" applyAlignment="1">
      <alignment horizontal="left"/>
    </xf>
    <xf numFmtId="166" fontId="1" fillId="15" borderId="0" xfId="13" applyNumberFormat="1" applyFont="1" applyFill="1" applyBorder="1" applyAlignment="1" applyProtection="1">
      <protection hidden="1"/>
    </xf>
    <xf numFmtId="0" fontId="1" fillId="15" borderId="0" xfId="13" applyFont="1" applyFill="1" applyBorder="1"/>
    <xf numFmtId="0" fontId="2" fillId="16" borderId="0" xfId="0" applyFont="1" applyFill="1" applyBorder="1" applyAlignment="1" applyProtection="1">
      <alignment horizontal="left"/>
      <protection hidden="1"/>
    </xf>
    <xf numFmtId="166" fontId="1" fillId="15" borderId="13" xfId="13" applyNumberFormat="1" applyFont="1" applyFill="1" applyBorder="1" applyAlignment="1"/>
    <xf numFmtId="0" fontId="10" fillId="15" borderId="14" xfId="0" applyFont="1" applyFill="1" applyBorder="1" applyAlignment="1" applyProtection="1">
      <alignment horizontal="left"/>
      <protection hidden="1"/>
    </xf>
    <xf numFmtId="167" fontId="2" fillId="15" borderId="14" xfId="0" applyNumberFormat="1" applyFont="1" applyFill="1" applyBorder="1" applyAlignment="1" applyProtection="1">
      <protection hidden="1"/>
    </xf>
    <xf numFmtId="166" fontId="10" fillId="15" borderId="14" xfId="0" applyNumberFormat="1" applyFont="1" applyFill="1" applyBorder="1" applyAlignment="1" applyProtection="1">
      <protection hidden="1"/>
    </xf>
    <xf numFmtId="167" fontId="10" fillId="15" borderId="15" xfId="0" applyNumberFormat="1" applyFont="1" applyFill="1" applyBorder="1" applyAlignment="1" applyProtection="1">
      <protection hidden="1"/>
    </xf>
    <xf numFmtId="166" fontId="1" fillId="15" borderId="16" xfId="13" applyNumberFormat="1" applyFont="1" applyFill="1" applyBorder="1" applyAlignment="1"/>
    <xf numFmtId="167" fontId="10" fillId="15" borderId="17" xfId="0" applyNumberFormat="1" applyFont="1" applyFill="1" applyBorder="1" applyAlignment="1" applyProtection="1">
      <protection hidden="1"/>
    </xf>
    <xf numFmtId="0" fontId="2" fillId="15" borderId="16" xfId="13" applyFont="1" applyFill="1" applyBorder="1" applyAlignment="1" applyProtection="1">
      <alignment horizontal="left"/>
      <protection hidden="1"/>
    </xf>
    <xf numFmtId="0" fontId="1" fillId="15" borderId="16" xfId="13" applyFont="1" applyFill="1" applyBorder="1" applyAlignment="1">
      <alignment horizontal="left"/>
    </xf>
    <xf numFmtId="0" fontId="2" fillId="15" borderId="16" xfId="13" quotePrefix="1" applyFont="1" applyFill="1" applyBorder="1" applyAlignment="1" applyProtection="1">
      <alignment horizontal="left"/>
      <protection hidden="1"/>
    </xf>
    <xf numFmtId="165" fontId="10" fillId="15" borderId="17" xfId="0" applyNumberFormat="1" applyFont="1" applyFill="1" applyBorder="1" applyAlignment="1" applyProtection="1">
      <protection hidden="1"/>
    </xf>
    <xf numFmtId="0" fontId="2" fillId="15" borderId="16" xfId="0" applyFont="1" applyFill="1" applyBorder="1" applyAlignment="1" applyProtection="1">
      <alignment horizontal="left"/>
      <protection hidden="1"/>
    </xf>
    <xf numFmtId="0" fontId="2" fillId="15" borderId="18" xfId="0" applyFont="1" applyFill="1" applyBorder="1" applyAlignment="1" applyProtection="1">
      <alignment horizontal="left"/>
      <protection hidden="1"/>
    </xf>
    <xf numFmtId="0" fontId="10" fillId="15" borderId="19" xfId="0" applyFont="1" applyFill="1" applyBorder="1" applyAlignment="1" applyProtection="1">
      <alignment horizontal="left"/>
      <protection hidden="1"/>
    </xf>
    <xf numFmtId="167" fontId="2" fillId="15" borderId="19" xfId="0" applyNumberFormat="1" applyFont="1" applyFill="1" applyBorder="1" applyAlignment="1" applyProtection="1">
      <protection hidden="1"/>
    </xf>
    <xf numFmtId="0" fontId="1" fillId="15" borderId="19" xfId="13" applyFont="1" applyFill="1" applyBorder="1"/>
    <xf numFmtId="165" fontId="10" fillId="17" borderId="0" xfId="0" applyNumberFormat="1" applyFont="1" applyFill="1" applyBorder="1" applyAlignment="1" applyProtection="1">
      <alignment horizontal="left"/>
      <protection hidden="1"/>
    </xf>
    <xf numFmtId="165" fontId="10" fillId="18" borderId="0" xfId="0" applyNumberFormat="1" applyFont="1" applyFill="1" applyBorder="1" applyAlignment="1" applyProtection="1">
      <alignment horizontal="left"/>
      <protection hidden="1"/>
    </xf>
    <xf numFmtId="165" fontId="10" fillId="19" borderId="17" xfId="0" applyNumberFormat="1" applyFont="1" applyFill="1" applyBorder="1" applyAlignment="1" applyProtection="1">
      <protection hidden="1"/>
    </xf>
    <xf numFmtId="165" fontId="10" fillId="17" borderId="17" xfId="0" applyNumberFormat="1" applyFont="1" applyFill="1" applyBorder="1" applyAlignment="1" applyProtection="1">
      <protection hidden="1"/>
    </xf>
    <xf numFmtId="165" fontId="10" fillId="20" borderId="0" xfId="0" applyNumberFormat="1" applyFont="1" applyFill="1" applyBorder="1" applyAlignment="1" applyProtection="1">
      <alignment horizontal="left"/>
      <protection hidden="1"/>
    </xf>
    <xf numFmtId="165" fontId="10" fillId="20" borderId="17" xfId="0" applyNumberFormat="1" applyFont="1" applyFill="1" applyBorder="1" applyAlignment="1" applyProtection="1">
      <protection hidden="1"/>
    </xf>
    <xf numFmtId="165" fontId="10" fillId="21" borderId="17" xfId="0" applyNumberFormat="1" applyFont="1" applyFill="1" applyBorder="1" applyAlignment="1" applyProtection="1">
      <protection hidden="1"/>
    </xf>
    <xf numFmtId="165" fontId="15" fillId="22" borderId="20" xfId="0" applyNumberFormat="1" applyFont="1" applyFill="1" applyBorder="1" applyAlignment="1" applyProtection="1">
      <protection hidden="1"/>
    </xf>
    <xf numFmtId="165" fontId="10" fillId="17" borderId="14" xfId="0" applyNumberFormat="1" applyFont="1" applyFill="1" applyBorder="1" applyAlignment="1" applyProtection="1">
      <alignment horizontal="left"/>
      <protection locked="0" hidden="1"/>
    </xf>
    <xf numFmtId="165" fontId="10" fillId="17" borderId="0" xfId="0" applyNumberFormat="1" applyFont="1" applyFill="1" applyBorder="1" applyAlignment="1" applyProtection="1">
      <alignment horizontal="left"/>
      <protection locked="0" hidden="1"/>
    </xf>
    <xf numFmtId="0" fontId="10" fillId="17" borderId="0" xfId="0" applyFont="1" applyFill="1" applyBorder="1" applyAlignment="1" applyProtection="1">
      <alignment horizontal="center"/>
      <protection locked="0" hidden="1"/>
    </xf>
    <xf numFmtId="165" fontId="10" fillId="23" borderId="0" xfId="0" applyNumberFormat="1" applyFont="1" applyFill="1" applyBorder="1" applyAlignment="1" applyProtection="1">
      <alignment horizontal="left"/>
      <protection locked="0" hidden="1"/>
    </xf>
    <xf numFmtId="165" fontId="10" fillId="24" borderId="0" xfId="0" applyNumberFormat="1" applyFont="1" applyFill="1" applyBorder="1" applyAlignment="1" applyProtection="1">
      <alignment horizontal="left"/>
      <protection locked="0" hidden="1"/>
    </xf>
    <xf numFmtId="0" fontId="1" fillId="2" borderId="22" xfId="13" applyFill="1" applyBorder="1"/>
    <xf numFmtId="164" fontId="1" fillId="15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MHAK.xlsx" TargetMode="External"/><Relationship Id="rId2" Type="http://schemas.openxmlformats.org/officeDocument/2006/relationships/hyperlink" Target="VBIWTVABREYNEMHAV.xlsx" TargetMode="External"/><Relationship Id="rId1" Type="http://schemas.openxmlformats.org/officeDocument/2006/relationships/hyperlink" Target="VBIWTVABREYNE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2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64" t="s">
        <v>100</v>
      </c>
      <c r="B1" s="46"/>
      <c r="C1" s="46"/>
      <c r="D1" s="46"/>
      <c r="E1" s="90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47"/>
      <c r="C3" s="3"/>
      <c r="D3" s="3"/>
      <c r="E3" s="4"/>
      <c r="F3" s="4"/>
      <c r="G3" s="5"/>
    </row>
    <row r="4" spans="1:7">
      <c r="A4" s="65" t="s">
        <v>50</v>
      </c>
      <c r="B4" s="48"/>
      <c r="C4" s="6"/>
      <c r="E4" s="7"/>
      <c r="F4" s="4"/>
    </row>
    <row r="5" spans="1:7">
      <c r="A5" s="3" t="s">
        <v>51</v>
      </c>
      <c r="B5" s="66">
        <v>0</v>
      </c>
      <c r="C5" s="6"/>
      <c r="E5" s="7"/>
      <c r="F5" s="4"/>
    </row>
    <row r="6" spans="1:7">
      <c r="A6" s="3" t="s">
        <v>52</v>
      </c>
      <c r="B6" s="66">
        <v>0</v>
      </c>
      <c r="C6" s="6"/>
      <c r="E6" s="7"/>
      <c r="F6" s="4"/>
    </row>
    <row r="7" spans="1:7">
      <c r="A7" s="3" t="s">
        <v>53</v>
      </c>
      <c r="B7" s="67" t="s">
        <v>62</v>
      </c>
      <c r="C7" s="6"/>
      <c r="E7" s="7"/>
      <c r="F7" s="4"/>
    </row>
    <row r="8" spans="1:7">
      <c r="A8" s="11" t="s">
        <v>54</v>
      </c>
      <c r="B8" s="68">
        <v>0</v>
      </c>
      <c r="C8" s="6"/>
      <c r="D8" s="4"/>
      <c r="E8" s="8"/>
      <c r="F8" s="4"/>
    </row>
    <row r="9" spans="1:7">
      <c r="A9" s="11" t="s">
        <v>55</v>
      </c>
      <c r="B9" s="69">
        <v>0</v>
      </c>
      <c r="C9" s="6"/>
      <c r="D9" s="4"/>
      <c r="E9" s="8"/>
      <c r="F9" s="4"/>
    </row>
    <row r="10" spans="1:7">
      <c r="A10" s="9" t="s">
        <v>56</v>
      </c>
      <c r="B10" s="70">
        <f>IF(B8&lt;B6,B6/2+B5+B9,B6+B5+B9)</f>
        <v>0</v>
      </c>
      <c r="C10" s="10"/>
      <c r="D10" s="4"/>
      <c r="E10" s="8"/>
      <c r="F10" s="4"/>
    </row>
    <row r="11" spans="1:7" ht="15">
      <c r="A11" s="16" t="s">
        <v>57</v>
      </c>
      <c r="B11" s="68">
        <v>0</v>
      </c>
      <c r="C11" s="6"/>
      <c r="D11" s="4"/>
      <c r="E11" s="8"/>
      <c r="F11" s="4"/>
    </row>
    <row r="12" spans="1:7" ht="15">
      <c r="A12" s="15" t="s">
        <v>58</v>
      </c>
      <c r="B12" s="71" t="s">
        <v>63</v>
      </c>
      <c r="D12" s="4"/>
      <c r="E12" s="8"/>
      <c r="F12" s="4"/>
    </row>
    <row r="13" spans="1:7" ht="15">
      <c r="A13" s="15" t="s">
        <v>59</v>
      </c>
      <c r="B13" s="71" t="s">
        <v>81</v>
      </c>
      <c r="E13" s="7"/>
      <c r="F13" s="4"/>
    </row>
    <row r="14" spans="1:7" ht="15">
      <c r="A14" s="15" t="s">
        <v>60</v>
      </c>
      <c r="B14" s="71" t="s">
        <v>63</v>
      </c>
      <c r="D14" s="6"/>
      <c r="E14" s="11"/>
      <c r="F14" s="4"/>
      <c r="G14" s="8"/>
    </row>
    <row r="15" spans="1:7">
      <c r="A15" s="10" t="s">
        <v>61</v>
      </c>
      <c r="B15" s="72" t="s">
        <v>63</v>
      </c>
      <c r="E15" s="7"/>
      <c r="F15" s="4"/>
      <c r="G15" s="4"/>
    </row>
    <row r="16" spans="1:7" ht="13.5" thickBot="1">
      <c r="A16" s="12" t="s">
        <v>2</v>
      </c>
      <c r="B16" s="3"/>
      <c r="C16" s="3"/>
      <c r="D16" s="3"/>
      <c r="E16" s="4"/>
      <c r="F16" s="4"/>
      <c r="G16" s="4"/>
    </row>
    <row r="17" spans="1:7" ht="14.25" thickTop="1" thickBot="1">
      <c r="A17" s="73" t="s">
        <v>64</v>
      </c>
      <c r="B17" s="13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74" t="s">
        <v>65</v>
      </c>
      <c r="B19" s="3"/>
      <c r="C19" s="3"/>
      <c r="E19" s="81">
        <f>IF(AND(B12="oui",B15="oui"),F144-250,F144)</f>
        <v>0</v>
      </c>
      <c r="F19" s="7"/>
    </row>
    <row r="20" spans="1:7" ht="13.5" thickTop="1">
      <c r="A20" s="15" t="s">
        <v>66</v>
      </c>
      <c r="B20" s="6"/>
      <c r="C20" s="6"/>
      <c r="D20" s="77">
        <f>IF(B7="oui",0,F99)</f>
        <v>0</v>
      </c>
      <c r="E20" s="82"/>
      <c r="F20" s="11"/>
      <c r="G20" s="8"/>
    </row>
    <row r="21" spans="1:7">
      <c r="A21" s="10" t="s">
        <v>67</v>
      </c>
      <c r="B21" s="10"/>
      <c r="C21" s="6"/>
      <c r="D21" s="77">
        <f>IF(B7="oui",(B5+B8)*21%,B8*21%)</f>
        <v>0</v>
      </c>
      <c r="E21" s="82"/>
      <c r="F21" s="11"/>
      <c r="G21" s="8"/>
    </row>
    <row r="22" spans="1:7">
      <c r="A22" s="75" t="s">
        <v>68</v>
      </c>
      <c r="B22" s="6"/>
      <c r="C22" s="6"/>
      <c r="D22" s="78">
        <v>0</v>
      </c>
      <c r="E22" s="82"/>
      <c r="F22" s="4"/>
      <c r="G22" s="4"/>
    </row>
    <row r="23" spans="1:7">
      <c r="A23" s="15" t="s">
        <v>69</v>
      </c>
      <c r="B23" s="49">
        <v>0</v>
      </c>
      <c r="C23" s="6"/>
      <c r="D23" s="77">
        <f>B23*30</f>
        <v>0</v>
      </c>
      <c r="E23" s="82"/>
      <c r="F23" s="4"/>
      <c r="G23" s="4"/>
    </row>
    <row r="24" spans="1:7">
      <c r="A24" s="15" t="s">
        <v>70</v>
      </c>
      <c r="B24" s="6"/>
      <c r="C24" s="6"/>
      <c r="D24" s="79">
        <v>770</v>
      </c>
      <c r="E24" s="82"/>
      <c r="F24" s="4"/>
      <c r="G24" s="4"/>
    </row>
    <row r="25" spans="1:7" ht="15.75" thickBot="1">
      <c r="A25" s="15" t="s">
        <v>71</v>
      </c>
      <c r="B25" s="16"/>
      <c r="C25" s="16"/>
      <c r="D25" s="80">
        <v>0</v>
      </c>
      <c r="E25" s="82"/>
      <c r="F25" s="4"/>
      <c r="G25" s="4"/>
    </row>
    <row r="26" spans="1:7" ht="14.25" thickTop="1" thickBot="1">
      <c r="A26" s="76" t="s">
        <v>72</v>
      </c>
      <c r="B26" s="6"/>
      <c r="C26" s="6"/>
      <c r="E26" s="81">
        <f>SUM(D20:D25)</f>
        <v>770</v>
      </c>
      <c r="F26" s="4"/>
      <c r="G26" s="4"/>
    </row>
    <row r="27" spans="1:7" ht="14.25" thickTop="1" thickBot="1">
      <c r="B27" s="6"/>
      <c r="C27" s="6"/>
      <c r="D27" s="50" t="s">
        <v>4</v>
      </c>
      <c r="E27" s="83">
        <f>(E19+D24)*21%</f>
        <v>161.69999999999999</v>
      </c>
      <c r="F27" s="4"/>
      <c r="G27" s="4"/>
    </row>
    <row r="28" spans="1:7" ht="14.25" thickTop="1" thickBot="1">
      <c r="A28" s="17"/>
      <c r="B28" s="6"/>
      <c r="C28" s="6"/>
      <c r="D28" s="18"/>
      <c r="E28" s="82"/>
      <c r="F28" s="4"/>
      <c r="G28" s="4"/>
    </row>
    <row r="29" spans="1:7" ht="14.25" thickTop="1" thickBot="1">
      <c r="A29" s="88" t="s">
        <v>78</v>
      </c>
      <c r="B29" s="20"/>
      <c r="C29" s="6"/>
      <c r="D29" s="21"/>
      <c r="E29" s="84">
        <f>SUM(E19:E27)</f>
        <v>931.7</v>
      </c>
      <c r="F29" s="4"/>
      <c r="G29" s="4"/>
    </row>
    <row r="30" spans="1:7" ht="14.25" thickTop="1" thickBot="1">
      <c r="A30" s="10"/>
      <c r="B30" s="6"/>
      <c r="C30" s="6"/>
      <c r="D30" s="21"/>
      <c r="E30" s="85"/>
      <c r="F30" s="4"/>
      <c r="G30" s="4"/>
    </row>
    <row r="31" spans="1:7" ht="14.25" thickTop="1" thickBot="1">
      <c r="A31" s="89" t="s">
        <v>73</v>
      </c>
      <c r="B31" s="20"/>
      <c r="C31" s="6"/>
      <c r="D31" s="14"/>
      <c r="E31" s="82"/>
      <c r="F31" s="4"/>
      <c r="G31" s="4"/>
    </row>
    <row r="32" spans="1:7" ht="13.5" thickTop="1">
      <c r="A32" s="10"/>
      <c r="B32" s="6"/>
      <c r="C32" s="6"/>
      <c r="D32" s="14"/>
      <c r="E32" s="82"/>
      <c r="F32" s="4"/>
      <c r="G32" s="4"/>
    </row>
    <row r="33" spans="1:7">
      <c r="A33" s="15" t="s">
        <v>74</v>
      </c>
      <c r="B33" s="6"/>
      <c r="C33" s="6"/>
      <c r="D33" s="78">
        <v>0</v>
      </c>
      <c r="E33" s="82"/>
      <c r="F33" s="4"/>
      <c r="G33" s="4"/>
    </row>
    <row r="34" spans="1:7">
      <c r="A34" s="15" t="s">
        <v>75</v>
      </c>
      <c r="B34" s="6"/>
      <c r="C34" s="6"/>
      <c r="D34" s="78">
        <v>0</v>
      </c>
      <c r="E34" s="82"/>
      <c r="F34" s="4"/>
      <c r="G34" s="4"/>
    </row>
    <row r="35" spans="1:7" ht="13.5" thickBot="1">
      <c r="A35" s="15"/>
      <c r="B35" s="6"/>
      <c r="C35" s="6"/>
      <c r="D35" s="134"/>
      <c r="E35" s="82"/>
      <c r="F35" s="4"/>
      <c r="G35" s="4"/>
    </row>
    <row r="36" spans="1:7" ht="14.25" thickTop="1" thickBot="1">
      <c r="A36" s="51" t="s">
        <v>76</v>
      </c>
      <c r="B36" s="6"/>
      <c r="C36" s="6"/>
      <c r="D36" s="133"/>
      <c r="E36" s="86">
        <f>SUM(D33:D35)</f>
        <v>0</v>
      </c>
      <c r="F36" s="4"/>
      <c r="G36" s="8"/>
    </row>
    <row r="37" spans="1:7" ht="14.25" thickTop="1" thickBot="1">
      <c r="A37" s="23"/>
      <c r="B37" s="6"/>
      <c r="C37" s="6"/>
      <c r="D37" s="18"/>
      <c r="E37" s="82"/>
      <c r="F37" s="4"/>
      <c r="G37" s="8"/>
    </row>
    <row r="38" spans="1:7" ht="14.25" thickTop="1" thickBot="1">
      <c r="A38" s="89" t="s">
        <v>77</v>
      </c>
      <c r="B38" s="20"/>
      <c r="C38" s="6"/>
      <c r="D38" s="24"/>
      <c r="E38" s="87">
        <f>SUM(E36:E36)</f>
        <v>0</v>
      </c>
      <c r="F38" s="25"/>
      <c r="G38" s="8"/>
    </row>
    <row r="39" spans="1:7" ht="13.5" thickTop="1">
      <c r="A39" s="65"/>
      <c r="B39" s="6"/>
      <c r="C39" s="6"/>
      <c r="D39" s="6"/>
      <c r="E39" s="82"/>
      <c r="F39" s="4"/>
      <c r="G39" s="8"/>
    </row>
    <row r="40" spans="1:7" ht="13.5" thickBot="1">
      <c r="A40" s="103" t="s">
        <v>96</v>
      </c>
      <c r="B40" s="95"/>
      <c r="C40" s="95"/>
      <c r="D40" s="95"/>
      <c r="E40" s="96"/>
      <c r="F40" s="97"/>
      <c r="G40" s="7"/>
    </row>
    <row r="41" spans="1:7" ht="13.5" thickTop="1">
      <c r="A41" s="104" t="s">
        <v>87</v>
      </c>
      <c r="B41" s="128">
        <v>0</v>
      </c>
      <c r="C41" s="105"/>
      <c r="D41" s="106"/>
      <c r="E41" s="107"/>
      <c r="F41" s="108"/>
      <c r="G41" s="7"/>
    </row>
    <row r="42" spans="1:7">
      <c r="A42" s="109" t="s">
        <v>88</v>
      </c>
      <c r="B42" s="129">
        <v>0</v>
      </c>
      <c r="C42" s="95"/>
      <c r="D42" s="96"/>
      <c r="E42" s="97"/>
      <c r="F42" s="110"/>
      <c r="G42" s="7"/>
    </row>
    <row r="43" spans="1:7">
      <c r="A43" s="109" t="s">
        <v>89</v>
      </c>
      <c r="B43" s="121">
        <f>SUM(B41:B42)</f>
        <v>0</v>
      </c>
      <c r="C43" s="95"/>
      <c r="D43" s="96"/>
      <c r="E43" s="97"/>
      <c r="F43" s="110"/>
      <c r="G43" s="7"/>
    </row>
    <row r="44" spans="1:7">
      <c r="A44" s="111"/>
      <c r="B44" s="95"/>
      <c r="C44" s="95"/>
      <c r="D44" s="96"/>
      <c r="E44" s="97"/>
      <c r="F44" s="110"/>
      <c r="G44" s="7"/>
    </row>
    <row r="45" spans="1:7">
      <c r="A45" s="112" t="s">
        <v>97</v>
      </c>
      <c r="B45" s="130">
        <v>1</v>
      </c>
      <c r="C45" s="95"/>
      <c r="D45" s="96"/>
      <c r="E45" s="97"/>
      <c r="F45" s="110"/>
      <c r="G45" s="7"/>
    </row>
    <row r="46" spans="1:7">
      <c r="A46" s="113" t="s">
        <v>2</v>
      </c>
      <c r="B46" s="95"/>
      <c r="C46" s="95"/>
      <c r="D46" s="96"/>
      <c r="E46" s="97"/>
      <c r="F46" s="110"/>
      <c r="G46" s="7"/>
    </row>
    <row r="47" spans="1:7">
      <c r="A47" s="112" t="s">
        <v>92</v>
      </c>
      <c r="B47" s="95"/>
      <c r="C47" s="120">
        <v>50</v>
      </c>
      <c r="D47" s="96"/>
      <c r="E47" s="98" t="s">
        <v>98</v>
      </c>
      <c r="F47" s="123">
        <f>G83</f>
        <v>0</v>
      </c>
      <c r="G47" s="7"/>
    </row>
    <row r="48" spans="1:7">
      <c r="A48" s="112" t="s">
        <v>90</v>
      </c>
      <c r="B48" s="95"/>
      <c r="C48" s="120">
        <v>50</v>
      </c>
      <c r="D48" s="96"/>
      <c r="E48" s="101"/>
      <c r="F48" s="114"/>
      <c r="G48" s="7"/>
    </row>
    <row r="49" spans="1:23">
      <c r="A49" s="112" t="s">
        <v>91</v>
      </c>
      <c r="B49" s="95"/>
      <c r="C49" s="131">
        <v>0</v>
      </c>
      <c r="D49" s="96"/>
      <c r="E49" s="101"/>
      <c r="F49" s="114"/>
      <c r="G49" s="7"/>
    </row>
    <row r="50" spans="1:23">
      <c r="A50" s="112" t="s">
        <v>70</v>
      </c>
      <c r="B50" s="95"/>
      <c r="C50" s="132">
        <f>F68</f>
        <v>185</v>
      </c>
      <c r="D50" s="96"/>
      <c r="E50" s="101"/>
      <c r="F50" s="114"/>
      <c r="G50" s="7"/>
    </row>
    <row r="51" spans="1:23">
      <c r="A51" s="115"/>
      <c r="B51" s="95"/>
      <c r="C51" s="99"/>
      <c r="D51" s="96"/>
      <c r="E51" s="101"/>
      <c r="F51" s="114"/>
      <c r="G51" s="7"/>
    </row>
    <row r="52" spans="1:23">
      <c r="A52" s="115"/>
      <c r="B52" s="100" t="s">
        <v>93</v>
      </c>
      <c r="C52" s="124">
        <f>SUM(C47:C50)</f>
        <v>285</v>
      </c>
      <c r="D52" s="96"/>
      <c r="E52" s="98" t="s">
        <v>94</v>
      </c>
      <c r="F52" s="125">
        <f>F47</f>
        <v>0</v>
      </c>
      <c r="G52" s="7"/>
    </row>
    <row r="53" spans="1:23">
      <c r="A53" s="115"/>
      <c r="B53" s="95"/>
      <c r="C53" s="95"/>
      <c r="D53" s="96"/>
      <c r="E53" s="98" t="s">
        <v>99</v>
      </c>
      <c r="F53" s="125">
        <f>C52</f>
        <v>285</v>
      </c>
      <c r="G53" s="7"/>
    </row>
    <row r="54" spans="1:23">
      <c r="A54" s="115"/>
      <c r="B54" s="95"/>
      <c r="C54" s="95"/>
      <c r="D54" s="96"/>
      <c r="E54" s="98" t="s">
        <v>95</v>
      </c>
      <c r="F54" s="122">
        <f>SUM(F52+C52)</f>
        <v>285</v>
      </c>
      <c r="G54" s="7"/>
    </row>
    <row r="55" spans="1:23">
      <c r="A55" s="115"/>
      <c r="B55" s="95"/>
      <c r="C55" s="95"/>
      <c r="D55" s="96"/>
      <c r="E55" s="102"/>
      <c r="F55" s="114"/>
      <c r="G55" s="7"/>
    </row>
    <row r="56" spans="1:23">
      <c r="A56" s="115"/>
      <c r="B56" s="95"/>
      <c r="C56" s="95"/>
      <c r="D56" s="96"/>
      <c r="E56" s="102" t="s">
        <v>67</v>
      </c>
      <c r="F56" s="126">
        <f>(C47+C50+F47)*21%</f>
        <v>49.35</v>
      </c>
      <c r="G56" s="7"/>
    </row>
    <row r="57" spans="1:23" ht="13.5" thickBot="1">
      <c r="A57" s="115"/>
      <c r="B57" s="95"/>
      <c r="C57" s="95"/>
      <c r="D57" s="96"/>
      <c r="E57" s="102"/>
      <c r="F57" s="114"/>
      <c r="G57" s="7"/>
    </row>
    <row r="58" spans="1:23" ht="14.25" thickTop="1" thickBot="1">
      <c r="A58" s="116"/>
      <c r="B58" s="117"/>
      <c r="C58" s="117"/>
      <c r="D58" s="118"/>
      <c r="E58" s="119" t="s">
        <v>94</v>
      </c>
      <c r="F58" s="127">
        <f>SUM(F54:F56)</f>
        <v>334.35</v>
      </c>
      <c r="G58" s="7"/>
    </row>
    <row r="59" spans="1:23" ht="13.5" thickTop="1">
      <c r="A59" s="7"/>
      <c r="B59" s="7"/>
      <c r="C59" s="7"/>
      <c r="D59" s="7"/>
      <c r="E59" s="7"/>
      <c r="F59" s="7"/>
      <c r="G59" s="7"/>
    </row>
    <row r="60" spans="1:23">
      <c r="A60" s="7"/>
      <c r="B60" s="27" t="s">
        <v>7</v>
      </c>
      <c r="D60" s="52" t="s">
        <v>8</v>
      </c>
      <c r="E60" s="7"/>
    </row>
    <row r="61" spans="1:23">
      <c r="A61" s="7"/>
      <c r="B61" s="7"/>
      <c r="D61" s="21"/>
      <c r="E61" s="7"/>
      <c r="F61" s="22"/>
      <c r="G61" s="7"/>
    </row>
    <row r="62" spans="1:23">
      <c r="A62" s="7"/>
      <c r="B62" s="26" t="s">
        <v>5</v>
      </c>
      <c r="D62" s="26" t="s">
        <v>6</v>
      </c>
      <c r="E62" s="7"/>
      <c r="F62" s="21"/>
      <c r="G62" s="19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</row>
    <row r="63" spans="1:23">
      <c r="A63" s="7"/>
      <c r="B63" s="29"/>
      <c r="C63" s="29"/>
      <c r="D63" s="29"/>
      <c r="E63" s="7"/>
      <c r="F63" s="30"/>
      <c r="G63" s="29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</row>
    <row r="64" spans="1:23" ht="14.25">
      <c r="B64" s="28"/>
      <c r="C64" s="26" t="s">
        <v>101</v>
      </c>
      <c r="D64" s="31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</row>
    <row r="65" spans="1:23" ht="14.25" hidden="1">
      <c r="B65" s="28"/>
      <c r="C65" s="26"/>
      <c r="D65" s="31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</row>
    <row r="66" spans="1:23" ht="15" hidden="1">
      <c r="A66" s="91"/>
      <c r="B66" s="92"/>
      <c r="C66" s="92"/>
      <c r="D66" s="62"/>
      <c r="E66" s="93"/>
      <c r="F66" s="91">
        <f>IF(B45=1,185,0)</f>
        <v>185</v>
      </c>
      <c r="G66" s="91">
        <f>IF(B45=2,385,0)</f>
        <v>0</v>
      </c>
      <c r="H66" s="91">
        <f>IF(B45&gt;2,(385+(B45-2)*200),0)</f>
        <v>0</v>
      </c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</row>
    <row r="67" spans="1:23" ht="15" hidden="1">
      <c r="A67" s="91"/>
      <c r="B67" s="92"/>
      <c r="C67" s="92"/>
      <c r="D67" s="62"/>
      <c r="E67" s="93"/>
      <c r="F67" s="91"/>
      <c r="G67" s="91"/>
      <c r="H67" s="91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</row>
    <row r="68" spans="1:23" ht="15" hidden="1">
      <c r="A68" s="91"/>
      <c r="B68" s="92"/>
      <c r="C68" s="92"/>
      <c r="D68" s="62"/>
      <c r="E68" s="93"/>
      <c r="F68" s="91">
        <f>SUM(F66:H66)</f>
        <v>185</v>
      </c>
      <c r="G68" s="91"/>
      <c r="H68" s="91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</row>
    <row r="69" spans="1:23" ht="15" hidden="1">
      <c r="A69" s="91"/>
      <c r="B69" s="92"/>
      <c r="C69" s="92"/>
      <c r="D69" s="62"/>
      <c r="E69" s="93"/>
      <c r="F69" s="91"/>
      <c r="G69" s="91"/>
      <c r="H69" s="91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</row>
    <row r="70" spans="1:23" ht="15" hidden="1">
      <c r="A70" s="91"/>
      <c r="B70" s="92"/>
      <c r="C70" s="92"/>
      <c r="D70" s="62"/>
      <c r="E70" s="93"/>
      <c r="F70" s="91"/>
      <c r="G70" s="91"/>
      <c r="H70" s="91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</row>
    <row r="71" spans="1:23" ht="15" hidden="1">
      <c r="A71" s="91"/>
      <c r="B71" s="92"/>
      <c r="C71" s="92"/>
      <c r="D71" s="62"/>
      <c r="E71" s="93"/>
      <c r="F71" s="91"/>
      <c r="G71" s="91"/>
      <c r="H71" s="91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</row>
    <row r="72" spans="1:23" hidden="1">
      <c r="A72" s="91" t="s">
        <v>82</v>
      </c>
      <c r="B72" s="91" t="str">
        <f>A43</f>
        <v>Base</v>
      </c>
      <c r="C72" s="91"/>
      <c r="D72" s="91"/>
      <c r="E72" s="94"/>
      <c r="F72" s="91"/>
      <c r="G72" s="91"/>
      <c r="H72" s="91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</row>
    <row r="73" spans="1:23" hidden="1">
      <c r="A73" s="91" t="s">
        <v>11</v>
      </c>
      <c r="B73" s="91" t="s">
        <v>11</v>
      </c>
      <c r="C73" s="91" t="s">
        <v>83</v>
      </c>
      <c r="D73" s="91" t="s">
        <v>84</v>
      </c>
      <c r="E73" s="94"/>
      <c r="F73" s="91"/>
      <c r="G73" s="91"/>
      <c r="H73" s="91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</row>
    <row r="74" spans="1:23" hidden="1">
      <c r="A74" s="91">
        <v>0</v>
      </c>
      <c r="B74" s="91">
        <v>7500</v>
      </c>
      <c r="C74" s="91">
        <v>1.4250000000000001E-2</v>
      </c>
      <c r="D74" s="61">
        <f>IF(B43&lt;B74,B43*C74,B74*C74)</f>
        <v>0</v>
      </c>
      <c r="E74" s="94"/>
      <c r="F74" s="91"/>
      <c r="G74" s="91"/>
      <c r="H74" s="91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</row>
    <row r="75" spans="1:23" hidden="1">
      <c r="A75" s="91">
        <v>7500</v>
      </c>
      <c r="B75" s="91">
        <v>17500</v>
      </c>
      <c r="C75" s="91">
        <v>1.14E-2</v>
      </c>
      <c r="D75" s="61" t="str">
        <f>IF(B43&lt;=A75," ",IF(B43&lt;B75,(B43-B74)*C75,(B75-A75)*C75))</f>
        <v xml:space="preserve"> </v>
      </c>
      <c r="E75" s="94"/>
      <c r="F75" s="91"/>
      <c r="G75" s="91"/>
      <c r="H75" s="91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</row>
    <row r="76" spans="1:23" hidden="1">
      <c r="A76" s="91">
        <v>17500</v>
      </c>
      <c r="B76" s="91">
        <v>30000</v>
      </c>
      <c r="C76" s="91">
        <v>6.8399999999999997E-3</v>
      </c>
      <c r="D76" s="61" t="str">
        <f>IF(B43&lt;=A76," ",IF(B43&lt;B76,(B43-B75)*C76,(B76-A76)*C76))</f>
        <v xml:space="preserve"> </v>
      </c>
      <c r="E76" s="94"/>
      <c r="F76" s="91"/>
      <c r="G76" s="91"/>
      <c r="H76" s="9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</row>
    <row r="77" spans="1:23" hidden="1">
      <c r="A77" s="91">
        <v>30000</v>
      </c>
      <c r="B77" s="91">
        <v>45495</v>
      </c>
      <c r="C77" s="91">
        <v>5.7000000000000002E-3</v>
      </c>
      <c r="D77" s="61" t="str">
        <f>IF(B43&lt;=A77," ",IF(B43&lt;B77,(B43-B76)*C77,(B77-A77)*C77))</f>
        <v xml:space="preserve"> </v>
      </c>
      <c r="E77" s="94"/>
      <c r="F77" s="91"/>
      <c r="G77" s="91"/>
      <c r="H77" s="91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</row>
    <row r="78" spans="1:23" hidden="1">
      <c r="A78" s="91">
        <v>45495</v>
      </c>
      <c r="B78" s="91">
        <v>64095</v>
      </c>
      <c r="C78" s="91">
        <v>4.5599999999999998E-3</v>
      </c>
      <c r="D78" s="61" t="str">
        <f>IF(B43&lt;=A78," ",IF(B43&lt;B78,(B43-B77)*C78,(B78-A78)*C78))</f>
        <v xml:space="preserve"> </v>
      </c>
      <c r="E78" s="94"/>
      <c r="F78" s="91"/>
      <c r="G78" s="91"/>
      <c r="H78" s="91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spans="1:23" hidden="1">
      <c r="A79" s="91">
        <v>64095</v>
      </c>
      <c r="B79" s="91">
        <v>250095</v>
      </c>
      <c r="C79" s="91">
        <v>2.2799999999999999E-3</v>
      </c>
      <c r="D79" s="61" t="str">
        <f>IF(B43&lt;=A79," ",IF(B43&lt;B79,(B43-B78)*C79,(B79-A79)*C79))</f>
        <v xml:space="preserve"> </v>
      </c>
      <c r="E79" s="94"/>
      <c r="F79" s="91"/>
      <c r="G79" s="91"/>
      <c r="H79" s="91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spans="1:23" hidden="1">
      <c r="A80" s="91">
        <v>250095</v>
      </c>
      <c r="B80" s="91">
        <v>99999999999</v>
      </c>
      <c r="C80" s="91">
        <v>4.5600000000000003E-4</v>
      </c>
      <c r="D80" s="61" t="str">
        <f>IF(B43&lt;=A80," ",IF(B43&lt;B80,(B43-B79)*C80,(B80-A80)*C80))</f>
        <v xml:space="preserve"> </v>
      </c>
      <c r="E80" s="94"/>
      <c r="F80" s="91"/>
      <c r="G80" s="91"/>
      <c r="H80" s="91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spans="1:23" hidden="1">
      <c r="A81" s="91"/>
      <c r="B81" s="91"/>
      <c r="C81" s="91"/>
      <c r="D81" s="91"/>
      <c r="E81" s="91"/>
      <c r="F81" s="91"/>
      <c r="G81" s="91"/>
      <c r="H81" s="91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23" hidden="1">
      <c r="A82" s="91" t="s">
        <v>13</v>
      </c>
      <c r="B82" s="91"/>
      <c r="C82" s="91"/>
      <c r="D82" s="91"/>
      <c r="E82" s="91"/>
      <c r="F82" s="91" t="s">
        <v>85</v>
      </c>
      <c r="G82" s="61">
        <f>SUM(D74:D81)</f>
        <v>0</v>
      </c>
      <c r="H82" s="91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23" hidden="1">
      <c r="A83" s="91"/>
      <c r="B83" s="91"/>
      <c r="C83" s="91"/>
      <c r="D83" s="91"/>
      <c r="E83" s="91"/>
      <c r="F83" s="91" t="s">
        <v>86</v>
      </c>
      <c r="G83" s="61">
        <f>G82/4</f>
        <v>0</v>
      </c>
      <c r="H83" s="91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spans="1:23" ht="14.25" hidden="1">
      <c r="B84" s="28"/>
      <c r="C84" s="26"/>
      <c r="D84" s="31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spans="1:23" ht="14.25" hidden="1">
      <c r="B85" s="28"/>
      <c r="C85" s="31"/>
      <c r="D85" s="31"/>
      <c r="E85" s="26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 ht="14.25" hidden="1">
      <c r="B86" s="28"/>
      <c r="D86" s="31"/>
      <c r="E86" s="26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5" hidden="1">
      <c r="A87" s="62" t="s">
        <v>81</v>
      </c>
      <c r="B87" s="54"/>
      <c r="C87" s="54" t="s">
        <v>62</v>
      </c>
      <c r="D87" s="54" t="s">
        <v>62</v>
      </c>
      <c r="E87" s="54" t="s">
        <v>62</v>
      </c>
      <c r="F87" s="54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5.75" hidden="1">
      <c r="A88" s="63" t="s">
        <v>14</v>
      </c>
      <c r="B88" s="55"/>
      <c r="C88" s="54" t="s">
        <v>63</v>
      </c>
      <c r="D88" s="54" t="s">
        <v>63</v>
      </c>
      <c r="E88" s="54" t="s">
        <v>63</v>
      </c>
      <c r="F88" s="54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5.75" hidden="1">
      <c r="A89" s="63" t="s">
        <v>15</v>
      </c>
      <c r="B89" s="55"/>
      <c r="C89" s="54"/>
      <c r="D89" s="54"/>
      <c r="E89" s="54"/>
      <c r="F89" s="54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5.75" hidden="1">
      <c r="A90" s="63" t="s">
        <v>16</v>
      </c>
      <c r="B90" s="55"/>
      <c r="C90" s="56">
        <f>B5*12.5/100</f>
        <v>0</v>
      </c>
      <c r="D90" s="54"/>
      <c r="E90" s="54"/>
      <c r="F90" s="54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5.75" hidden="1">
      <c r="A91" s="63" t="s">
        <v>17</v>
      </c>
      <c r="B91" s="55"/>
      <c r="C91" s="57">
        <f>B5*10%</f>
        <v>0</v>
      </c>
      <c r="D91" s="54"/>
      <c r="E91" s="54"/>
      <c r="F91" s="54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5.75" hidden="1">
      <c r="A92" s="63" t="s">
        <v>18</v>
      </c>
      <c r="B92" s="55"/>
      <c r="C92" s="61">
        <f>IF(B5&gt;150000,9000+(B5-150000)*12.5%,B5*6%)</f>
        <v>0</v>
      </c>
      <c r="D92" s="61">
        <f>IF(B5&gt;160000,9600+(B5-160000)*12.5%,B5*6%)</f>
        <v>0</v>
      </c>
      <c r="E92" s="54"/>
      <c r="F92" s="57">
        <f>IF(AND(B12="oui",B13="P.A.",B14="oui"),C93,0)</f>
        <v>0</v>
      </c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5.75" hidden="1">
      <c r="A93" s="63" t="s">
        <v>19</v>
      </c>
      <c r="B93" s="55"/>
      <c r="C93" s="61">
        <f>IF(B5&gt;150000,7500+(B5-150000)*10%,B5*5%)</f>
        <v>0</v>
      </c>
      <c r="D93" s="61">
        <f>IF(B5&gt;160000,8000+(B5-160000)*10%,B5*5%)</f>
        <v>0</v>
      </c>
      <c r="E93" s="54"/>
      <c r="F93" s="57">
        <f>IF(AND(B12="oui",B13="P.A.",B14="non"),C92,0)</f>
        <v>0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5.75" hidden="1">
      <c r="A94" s="63" t="s">
        <v>20</v>
      </c>
      <c r="B94" s="55"/>
      <c r="C94" s="54"/>
      <c r="D94" s="54"/>
      <c r="E94" s="54"/>
      <c r="F94" s="57">
        <f>IF(AND(B12="non",B14="oui"),C91,0)</f>
        <v>0</v>
      </c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t="15.75" hidden="1">
      <c r="A95" s="63" t="s">
        <v>21</v>
      </c>
      <c r="B95" s="55"/>
      <c r="C95" s="54"/>
      <c r="D95" s="54"/>
      <c r="E95" s="54"/>
      <c r="F95" s="57">
        <f>IF(AND(B12="non",B14="non"),C90,0)</f>
        <v>0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t="15.75" hidden="1">
      <c r="A96" s="63" t="s">
        <v>22</v>
      </c>
      <c r="B96" s="55"/>
      <c r="C96" s="54"/>
      <c r="D96" s="54"/>
      <c r="E96" s="54"/>
      <c r="F96" s="57">
        <f>IF(AND(B12="oui",B13&lt;&gt;"P.A.",B14="oui"),D93,0)</f>
        <v>0</v>
      </c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t="15.75" hidden="1">
      <c r="A97" s="63" t="s">
        <v>44</v>
      </c>
      <c r="B97" s="55"/>
      <c r="C97" s="54"/>
      <c r="D97" s="54"/>
      <c r="E97" s="54"/>
      <c r="F97" s="57">
        <f>IF(AND(B12="oui",B13&lt;&gt;"P.A.",B14="non"),D92,0)</f>
        <v>0</v>
      </c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t="15.75" hidden="1">
      <c r="A98" s="63" t="s">
        <v>23</v>
      </c>
      <c r="B98" s="55"/>
      <c r="C98" s="54"/>
      <c r="D98" s="54"/>
      <c r="E98" s="54"/>
      <c r="F98" s="57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t="15.75" hidden="1">
      <c r="A99" s="63" t="s">
        <v>24</v>
      </c>
      <c r="B99" s="55"/>
      <c r="C99" s="54"/>
      <c r="D99" s="54"/>
      <c r="E99" s="54"/>
      <c r="F99" s="57">
        <f>SUM(F92:F98)</f>
        <v>0</v>
      </c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t="15.75" hidden="1">
      <c r="A100" s="63" t="s">
        <v>25</v>
      </c>
      <c r="B100" s="55"/>
      <c r="C100" s="54"/>
      <c r="D100" s="54"/>
      <c r="E100" s="54"/>
      <c r="F100" s="54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t="15.75" hidden="1">
      <c r="A101" s="63" t="s">
        <v>45</v>
      </c>
      <c r="B101" s="55"/>
      <c r="C101" s="54"/>
      <c r="D101" s="54"/>
      <c r="E101" s="54"/>
      <c r="F101" s="54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t="15.75" hidden="1">
      <c r="A102" s="63" t="s">
        <v>26</v>
      </c>
      <c r="B102" s="55"/>
      <c r="C102" s="54"/>
      <c r="D102" s="54"/>
      <c r="E102" s="54"/>
      <c r="F102" s="54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t="15.75" hidden="1">
      <c r="A103" s="63" t="s">
        <v>27</v>
      </c>
      <c r="B103" s="55"/>
      <c r="C103" s="54"/>
      <c r="D103" s="54"/>
      <c r="E103" s="54"/>
      <c r="F103" s="54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t="15.75" hidden="1">
      <c r="A104" s="63" t="s">
        <v>28</v>
      </c>
      <c r="B104" s="55"/>
      <c r="C104" s="54"/>
      <c r="D104" s="54"/>
      <c r="E104" s="54"/>
      <c r="F104" s="54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t="15.75" hidden="1">
      <c r="A105" s="63" t="s">
        <v>29</v>
      </c>
      <c r="B105" s="54"/>
      <c r="C105" s="54"/>
      <c r="D105" s="54"/>
      <c r="E105" s="54"/>
      <c r="F105" s="54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5.75" hidden="1">
      <c r="A106" s="63" t="s">
        <v>79</v>
      </c>
      <c r="B106" s="54"/>
      <c r="C106" s="54"/>
      <c r="D106" s="54"/>
      <c r="E106" s="54"/>
      <c r="F106" s="54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5.75" hidden="1">
      <c r="A107" s="63" t="s">
        <v>30</v>
      </c>
      <c r="B107" s="54"/>
      <c r="C107" s="54"/>
      <c r="D107" s="54"/>
      <c r="E107" s="54"/>
      <c r="F107" s="54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5.75" hidden="1">
      <c r="A108" s="63" t="s">
        <v>31</v>
      </c>
      <c r="B108" s="54"/>
      <c r="C108" s="54"/>
      <c r="D108" s="54"/>
      <c r="E108" s="54"/>
      <c r="F108" s="54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5.75" hidden="1">
      <c r="A109" s="63" t="s">
        <v>32</v>
      </c>
      <c r="B109" s="54"/>
      <c r="C109" s="54"/>
      <c r="D109" s="54"/>
      <c r="E109" s="54"/>
      <c r="F109" s="54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t="15.75" hidden="1">
      <c r="A110" s="63" t="s">
        <v>33</v>
      </c>
      <c r="B110" s="54"/>
      <c r="C110" s="54"/>
      <c r="D110" s="54"/>
      <c r="E110" s="54"/>
      <c r="F110" s="54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t="15.75" hidden="1">
      <c r="A111" s="63" t="s">
        <v>34</v>
      </c>
      <c r="B111" s="54"/>
      <c r="C111" s="54"/>
      <c r="D111" s="54"/>
      <c r="E111" s="54"/>
      <c r="F111" s="54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t="15.75" hidden="1">
      <c r="A112" s="63" t="s">
        <v>35</v>
      </c>
      <c r="B112" s="58"/>
      <c r="C112" s="54"/>
      <c r="D112" s="54"/>
      <c r="E112" s="54"/>
      <c r="F112" s="54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t="15.75" hidden="1">
      <c r="A113" s="63" t="s">
        <v>80</v>
      </c>
      <c r="B113" s="58"/>
      <c r="C113" s="54"/>
      <c r="D113" s="54"/>
      <c r="E113" s="54"/>
      <c r="F113" s="54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t="15.75" hidden="1">
      <c r="A114" s="63" t="s">
        <v>36</v>
      </c>
      <c r="B114" s="54"/>
      <c r="C114" s="54"/>
      <c r="D114" s="54"/>
      <c r="E114" s="54"/>
      <c r="F114" s="54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t="15.75" hidden="1">
      <c r="A115" s="63" t="s">
        <v>46</v>
      </c>
      <c r="B115" s="54"/>
      <c r="C115" s="54"/>
      <c r="D115" s="54"/>
      <c r="E115" s="54"/>
      <c r="F115" s="54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t="15.75" hidden="1">
      <c r="A116" s="63" t="s">
        <v>47</v>
      </c>
      <c r="B116" s="54"/>
      <c r="C116" s="54"/>
      <c r="D116" s="54"/>
      <c r="E116" s="54"/>
      <c r="F116" s="54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t="15.75" hidden="1">
      <c r="A117" s="63" t="s">
        <v>37</v>
      </c>
      <c r="B117" s="59"/>
      <c r="C117" s="54"/>
      <c r="D117" s="54"/>
      <c r="E117" s="60"/>
      <c r="F117" s="60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t="15.75" hidden="1">
      <c r="A118" s="63" t="s">
        <v>38</v>
      </c>
      <c r="B118" s="53"/>
      <c r="C118" s="53"/>
      <c r="D118" s="53"/>
      <c r="E118" s="60"/>
      <c r="F118" s="60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t="15.75" hidden="1">
      <c r="A119" s="63" t="s">
        <v>48</v>
      </c>
      <c r="B119" s="53"/>
      <c r="C119" s="53"/>
      <c r="D119" s="53"/>
      <c r="E119" s="53"/>
      <c r="F119" s="53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t="15.75" hidden="1">
      <c r="A120" s="63" t="s">
        <v>49</v>
      </c>
      <c r="B120" s="53"/>
      <c r="C120" s="53"/>
      <c r="D120" s="53"/>
      <c r="E120" s="53"/>
      <c r="F120" s="53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t="15.75" hidden="1">
      <c r="A121" s="63" t="s">
        <v>39</v>
      </c>
      <c r="B121" s="53"/>
      <c r="C121" s="53" t="s">
        <v>9</v>
      </c>
      <c r="D121" s="53" t="s">
        <v>10</v>
      </c>
      <c r="E121" s="53"/>
      <c r="F121" s="53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t="15.75" hidden="1">
      <c r="A122" s="63" t="s">
        <v>40</v>
      </c>
      <c r="B122" s="53"/>
      <c r="C122" s="53"/>
      <c r="D122" s="53">
        <v>525</v>
      </c>
      <c r="E122" s="53"/>
      <c r="F122" s="53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t="15.75" hidden="1">
      <c r="A123" s="63" t="s">
        <v>41</v>
      </c>
      <c r="B123" s="53"/>
      <c r="C123" s="53"/>
      <c r="D123" s="53">
        <v>100</v>
      </c>
      <c r="E123" s="53"/>
      <c r="F123" s="53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t="15.75" hidden="1">
      <c r="A124" s="63" t="s">
        <v>42</v>
      </c>
      <c r="B124" s="53"/>
      <c r="C124" s="53"/>
      <c r="D124" s="53">
        <v>675</v>
      </c>
      <c r="E124" s="53"/>
      <c r="F124" s="53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t="15.75" hidden="1">
      <c r="A125" s="63" t="s">
        <v>43</v>
      </c>
      <c r="B125" s="53"/>
      <c r="C125" s="53"/>
      <c r="D125" s="53"/>
      <c r="E125" s="53"/>
      <c r="F125" s="53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t="15" hidden="1">
      <c r="A126" s="53"/>
      <c r="B126" s="53"/>
      <c r="C126" s="53"/>
      <c r="D126" s="53"/>
      <c r="E126" s="53"/>
      <c r="F126" s="53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5" hidden="1">
      <c r="A127" s="53"/>
      <c r="B127" s="53"/>
      <c r="C127" s="53"/>
      <c r="D127" s="53"/>
      <c r="E127" s="53"/>
      <c r="F127" s="53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idden="1">
      <c r="A128" s="7" t="s">
        <v>1</v>
      </c>
      <c r="B128" s="7"/>
      <c r="C128" s="7" t="s">
        <v>9</v>
      </c>
      <c r="D128" s="7" t="s">
        <v>10</v>
      </c>
      <c r="E128" s="7"/>
      <c r="F128" s="54" t="s">
        <v>62</v>
      </c>
      <c r="G128" s="54" t="s">
        <v>62</v>
      </c>
      <c r="H128" s="54" t="s">
        <v>62</v>
      </c>
      <c r="I128" s="54" t="s">
        <v>62</v>
      </c>
      <c r="J128" s="54" t="s">
        <v>62</v>
      </c>
      <c r="K128" s="54" t="s">
        <v>62</v>
      </c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hidden="1">
      <c r="A129" s="7"/>
      <c r="B129" s="7"/>
      <c r="C129" s="7"/>
      <c r="D129" s="7">
        <v>525</v>
      </c>
      <c r="E129" s="7"/>
      <c r="F129" s="54" t="s">
        <v>63</v>
      </c>
      <c r="G129" s="54" t="s">
        <v>63</v>
      </c>
      <c r="H129" s="54" t="s">
        <v>63</v>
      </c>
      <c r="I129" s="54" t="s">
        <v>63</v>
      </c>
      <c r="J129" s="54" t="s">
        <v>63</v>
      </c>
      <c r="K129" s="54" t="s">
        <v>63</v>
      </c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idden="1">
      <c r="A130" s="7"/>
      <c r="B130" s="7"/>
      <c r="C130" s="7"/>
      <c r="D130" s="7">
        <v>100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idden="1">
      <c r="A131" s="7"/>
      <c r="B131" s="7"/>
      <c r="C131" s="7"/>
      <c r="D131" s="7">
        <v>675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idden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idden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idden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t="14.25" hidden="1">
      <c r="A135" s="32" t="s">
        <v>11</v>
      </c>
      <c r="B135" s="32"/>
      <c r="C135" s="32" t="s">
        <v>11</v>
      </c>
      <c r="D135" s="33" t="s">
        <v>12</v>
      </c>
      <c r="E135" s="34"/>
      <c r="F135" s="32" t="s">
        <v>3</v>
      </c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t="15" hidden="1">
      <c r="A136" s="35">
        <v>0</v>
      </c>
      <c r="B136" s="36"/>
      <c r="C136" s="35">
        <v>7500</v>
      </c>
      <c r="D136" s="37">
        <v>4.5600000000000002E-2</v>
      </c>
      <c r="E136" s="38"/>
      <c r="F136" s="35">
        <f>IF($B$10&lt;C136,$B$10*D136,C136*D136)</f>
        <v>0</v>
      </c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t="15" hidden="1">
      <c r="A137" s="35">
        <v>7500</v>
      </c>
      <c r="B137" s="36"/>
      <c r="C137" s="35">
        <v>17500</v>
      </c>
      <c r="D137" s="37">
        <v>2.8500000000000001E-2</v>
      </c>
      <c r="E137" s="38"/>
      <c r="F137" s="36" t="str">
        <f t="shared" ref="F137:F142" si="0">IF($B$10&lt;=A137," ",IF($B$10&lt;C137,($B$10-C136)*D137,(C137-A137)*D137))</f>
        <v xml:space="preserve"> </v>
      </c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t="15" hidden="1">
      <c r="A138" s="35">
        <v>17500</v>
      </c>
      <c r="B138" s="36"/>
      <c r="C138" s="35">
        <v>30000</v>
      </c>
      <c r="D138" s="37">
        <v>2.2800000000000001E-2</v>
      </c>
      <c r="E138" s="38"/>
      <c r="F138" s="36" t="str">
        <f t="shared" si="0"/>
        <v xml:space="preserve"> </v>
      </c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t="15" hidden="1">
      <c r="A139" s="35">
        <v>30000</v>
      </c>
      <c r="B139" s="36"/>
      <c r="C139" s="35">
        <v>45495</v>
      </c>
      <c r="D139" s="37">
        <v>1.7100000000000001E-2</v>
      </c>
      <c r="E139" s="38"/>
      <c r="F139" s="36" t="str">
        <f t="shared" si="0"/>
        <v xml:space="preserve"> </v>
      </c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t="15" hidden="1">
      <c r="A140" s="35">
        <v>45495</v>
      </c>
      <c r="B140" s="36"/>
      <c r="C140" s="35">
        <v>64095</v>
      </c>
      <c r="D140" s="37">
        <v>1.14E-2</v>
      </c>
      <c r="E140" s="38"/>
      <c r="F140" s="36" t="str">
        <f t="shared" si="0"/>
        <v xml:space="preserve"> 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t="15" hidden="1">
      <c r="A141" s="35">
        <v>64095</v>
      </c>
      <c r="B141" s="36"/>
      <c r="C141" s="35">
        <v>250095</v>
      </c>
      <c r="D141" s="37">
        <v>5.7000000000000002E-3</v>
      </c>
      <c r="E141" s="38"/>
      <c r="F141" s="36" t="str">
        <f t="shared" si="0"/>
        <v xml:space="preserve"> 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t="15" hidden="1">
      <c r="A142" s="35">
        <v>250095</v>
      </c>
      <c r="B142" s="36"/>
      <c r="C142" s="35">
        <f>$B$10</f>
        <v>0</v>
      </c>
      <c r="D142" s="37">
        <v>5.6999999999999998E-4</v>
      </c>
      <c r="E142" s="38"/>
      <c r="F142" s="36" t="str">
        <f t="shared" si="0"/>
        <v xml:space="preserve"> 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t="15" hidden="1">
      <c r="A143" s="39"/>
      <c r="B143" s="40"/>
      <c r="C143" s="40"/>
      <c r="D143" s="41"/>
      <c r="E143" s="42"/>
      <c r="F143" s="42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t="15" hidden="1">
      <c r="A144" s="32" t="s">
        <v>13</v>
      </c>
      <c r="B144" s="43"/>
      <c r="C144" s="40"/>
      <c r="D144" s="44"/>
      <c r="E144" s="42"/>
      <c r="F144" s="45">
        <f>SUM(F136:F143)</f>
        <v>0</v>
      </c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idden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idden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idden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idden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idden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idden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idden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idden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idden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idden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idden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idden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>
      <c r="A192" s="7"/>
      <c r="B192" s="7"/>
      <c r="C192" s="7"/>
      <c r="D192" s="7"/>
      <c r="E192" s="7"/>
      <c r="F192" s="7"/>
      <c r="G192" s="7"/>
    </row>
  </sheetData>
  <sheetProtection algorithmName="SHA-512" hashValue="A/Rnouoh74Fj358RiQ9pmBZJxJk2F3xlCPJmHWghPnjj9Q6yqkJzKD8dO7f4NolAY2K9k6dK3UYjz2kt4mWxaA==" saltValue="ESuIvTV+BhUwQylH8eYUqw==" spinCount="100000" sheet="1" objects="1" scenarios="1"/>
  <phoneticPr fontId="0" type="noConversion"/>
  <dataValidations count="5">
    <dataValidation type="list" allowBlank="1" showInputMessage="1" showErrorMessage="1" sqref="B7">
      <formula1>$K$128:$K$129</formula1>
    </dataValidation>
    <dataValidation type="list" allowBlank="1" showInputMessage="1" showErrorMessage="1" sqref="B12">
      <formula1>C87:C88</formula1>
    </dataValidation>
    <dataValidation type="list" allowBlank="1" showInputMessage="1" showErrorMessage="1" sqref="B13">
      <formula1>A87:A125</formula1>
    </dataValidation>
    <dataValidation type="list" allowBlank="1" showInputMessage="1" showErrorMessage="1" sqref="B15">
      <formula1>E87:E88</formula1>
    </dataValidation>
    <dataValidation type="list" allowBlank="1" showInputMessage="1" showErrorMessage="1" sqref="B14">
      <formula1>D87:D88</formula1>
    </dataValidation>
  </dataValidations>
  <hyperlinks>
    <hyperlink ref="D60" r:id="rId1"/>
    <hyperlink ref="D62" r:id="rId2"/>
    <hyperlink ref="B62" r:id="rId3"/>
    <hyperlink ref="C64" r:id="rId4"/>
    <hyperlink ref="B6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VBIWTVABREYNEMH</vt:lpstr>
      <vt:lpstr>VBIWTVABREYNEMH!_1._Zegels_Minuut_Brevet</vt:lpstr>
      <vt:lpstr>VBIWTVABREYNEMH!_2._Registratie_Minuut_Brevet</vt:lpstr>
      <vt:lpstr>VBIWTVABREYNEMH!_3._Registratie_aanhangsel</vt:lpstr>
      <vt:lpstr>VBIWTVABREYNEMH!Aard</vt:lpstr>
      <vt:lpstr>VBIWTVABREYNEMH!Afdrukbereik</vt:lpstr>
      <vt:lpstr>VBIWTVABREYNEMH!Datum</vt:lpstr>
      <vt:lpstr>VBIWTVABREYNEMH!KOSTENFICHE</vt:lpstr>
      <vt:lpstr>VBIWTVABREYNEMH!Rep.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2014-12-07T14:45:03Z</dcterms:modified>
</cp:coreProperties>
</file>